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E4768C1C-88B6-4228-9A42-55AAB7160A66}" xr6:coauthVersionLast="47" xr6:coauthVersionMax="47" xr10:uidLastSave="{00000000-0000-0000-0000-000000000000}"/>
  <bookViews>
    <workbookView xWindow="-38520" yWindow="-120" windowWidth="38640" windowHeight="21120" tabRatio="699" activeTab="13" xr2:uid="{B25731AF-BFCF-4C4F-9EF9-EFA70691F623}"/>
  </bookViews>
  <sheets>
    <sheet name="전체 디자인" sheetId="11" r:id="rId1"/>
    <sheet name="데이터 개요" sheetId="17" r:id="rId2"/>
    <sheet name="계산과정" sheetId="3" r:id="rId3"/>
    <sheet name="데이터" sheetId="1" r:id="rId4"/>
    <sheet name="출처" sheetId="2" r:id="rId5"/>
    <sheet name="REC" sheetId="7" r:id="rId6"/>
    <sheet name="REC가중치" sheetId="10" r:id="rId7"/>
    <sheet name="SMP" sheetId="8" r:id="rId8"/>
    <sheet name="정의 및 규제" sheetId="6" r:id="rId9"/>
    <sheet name="일사량종류" sheetId="16" r:id="rId10"/>
    <sheet name="선행연구&gt;&gt;" sheetId="12" r:id="rId11"/>
    <sheet name="파라미터들" sheetId="13" r:id="rId12"/>
    <sheet name="신재생에너지백서" sheetId="4" r:id="rId13"/>
    <sheet name="선행연구 잠재량" sheetId="5" r:id="rId14"/>
    <sheet name="Wang et al.(2021)" sheetId="14" r:id="rId15"/>
    <sheet name="KEEI(2023)" sheetId="18" r:id="rId16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1" l="1"/>
  <c r="E18" i="4"/>
  <c r="J25" i="11"/>
  <c r="B24" i="3"/>
  <c r="K19" i="11"/>
  <c r="K18" i="11"/>
  <c r="L19" i="11"/>
  <c r="L18" i="11"/>
  <c r="J19" i="11"/>
  <c r="J18" i="11"/>
  <c r="AJ3" i="18"/>
  <c r="AI3" i="18"/>
  <c r="AH3" i="18"/>
  <c r="AG3" i="18"/>
  <c r="E12" i="4"/>
  <c r="E11" i="4"/>
  <c r="AJ37" i="18"/>
  <c r="AI26" i="18"/>
  <c r="Y37" i="18"/>
  <c r="X37" i="18"/>
  <c r="C64" i="3"/>
  <c r="N5" i="3"/>
  <c r="C44" i="3"/>
  <c r="X35" i="18"/>
  <c r="Y35" i="18"/>
  <c r="X36" i="18"/>
  <c r="Y36" i="18"/>
  <c r="Z36" i="18"/>
  <c r="W36" i="18"/>
  <c r="J5" i="3"/>
  <c r="L5" i="3"/>
  <c r="N6" i="3"/>
  <c r="D37" i="3"/>
  <c r="B37" i="3"/>
  <c r="B38" i="3"/>
  <c r="J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6" i="3"/>
  <c r="J46" i="3" s="1"/>
  <c r="C45" i="3"/>
  <c r="J45" i="3" s="1"/>
  <c r="J47" i="3"/>
  <c r="J48" i="3"/>
  <c r="J49" i="3"/>
  <c r="J50" i="3"/>
  <c r="G44" i="3"/>
  <c r="G45" i="3"/>
  <c r="G46" i="3"/>
  <c r="G47" i="3"/>
  <c r="G48" i="3"/>
  <c r="G49" i="3"/>
  <c r="G50" i="3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G60" i="3"/>
  <c r="G61" i="3"/>
  <c r="G62" i="3"/>
  <c r="G63" i="3"/>
  <c r="Q6" i="3"/>
  <c r="J62" i="3" l="1"/>
  <c r="J60" i="3"/>
  <c r="J61" i="3"/>
  <c r="J59" i="3"/>
  <c r="J63" i="3"/>
  <c r="J44" i="3"/>
  <c r="J64" i="3" s="1"/>
  <c r="D38" i="3" s="1"/>
  <c r="B30" i="3"/>
  <c r="C30" i="3"/>
  <c r="C28" i="3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6" i="3" l="1"/>
  <c r="O5" i="3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16" i="3"/>
  <c r="L6" i="3" l="1"/>
  <c r="Q5" i="3" l="1"/>
</calcChain>
</file>

<file path=xl/sharedStrings.xml><?xml version="1.0" encoding="utf-8"?>
<sst xmlns="http://schemas.openxmlformats.org/spreadsheetml/2006/main" count="539" uniqueCount="270">
  <si>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</si>
  <si>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</si>
  <si>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</si>
  <si>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</si>
  <si>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</si>
  <si>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</si>
  <si>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</si>
  <si>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</si>
  <si>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</si>
  <si>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</si>
  <si>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</si>
  <si>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</si>
  <si>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</si>
  <si>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</si>
  <si>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</si>
  <si>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</si>
  <si>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</si>
  <si>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</si>
  <si>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</si>
  <si>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</si>
  <si>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</si>
  <si>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</si>
  <si>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</si>
  <si>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</si>
  <si>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</si>
  <si>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</si>
  <si>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</si>
  <si>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</si>
  <si>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</si>
  <si>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</si>
  <si>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</si>
  <si>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</si>
  <si>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</si>
  <si>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</si>
  <si>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</si>
  <si>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</si>
  <si>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</si>
  <si>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</si>
  <si>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</si>
  <si>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</si>
  <si>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</si>
  <si>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</si>
  <si>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</si>
  <si>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</si>
  <si>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</si>
  <si>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</si>
  <si>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</si>
  <si>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</si>
  <si>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</si>
  <si>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</si>
  <si>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</si>
  <si>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</si>
  <si>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</si>
  <si>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</si>
  <si>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</si>
  <si>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</si>
  <si>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</si>
  <si>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</si>
  <si>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</si>
  <si>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</si>
  <si>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</si>
  <si>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</si>
  <si>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</si>
  <si>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</si>
  <si>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</si>
  <si>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</si>
  <si>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</si>
  <si>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</si>
  <si>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</si>
  <si>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</si>
  <si>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</si>
  <si>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</si>
  <si>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</si>
  <si>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</si>
  <si>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</si>
  <si>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</si>
  <si>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</si>
  <si>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</si>
  <si>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</si>
  <si>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</si>
  <si>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</si>
  <si>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</si>
  <si>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</si>
  <si>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</si>
  <si>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</si>
  <si>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</si>
  <si>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</si>
  <si>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</si>
  <si>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</si>
  <si>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</si>
  <si>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</si>
  <si>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</si>
  <si>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</si>
  <si>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</si>
  <si>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</si>
  <si>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</si>
  <si>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</si>
  <si>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</si>
  <si>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</si>
  <si>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</si>
  <si>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</si>
  <si>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</si>
  <si>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</si>
  <si>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</si>
  <si>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</si>
  <si>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</si>
  <si>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</si>
  <si>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</si>
  <si>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</si>
  <si>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</si>
  <si>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</si>
  <si>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</si>
  <si>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</si>
  <si>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</si>
  <si>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</si>
  <si>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</si>
  <si>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</si>
  <si>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</si>
  <si>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</si>
  <si>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</si>
  <si>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</si>
  <si>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</si>
  <si>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</si>
  <si>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</si>
  <si>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</si>
  <si>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</si>
  <si>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</si>
  <si>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</si>
  <si>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</si>
  <si>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</si>
  <si>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</si>
  <si>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신재생에너지백서 (2020)</t>
    <phoneticPr fontId="18" type="noConversion"/>
  </si>
  <si>
    <t>김진영 외 (2019) 기초지방자치단체별 보급 가능한 재생에너지 시장잠재량을 이용한 에너지 자립률 평가</t>
    <phoneticPr fontId="18" type="noConversion"/>
  </si>
  <si>
    <t>(수식) 에경연 LCOE 보고서 27페이지</t>
    <phoneticPr fontId="18" type="noConversion"/>
  </si>
  <si>
    <t>(1-d)^(1)</t>
    <phoneticPr fontId="18" type="noConversion"/>
  </si>
  <si>
    <t>(1-d)^(12)</t>
  </si>
  <si>
    <t>(1-d)^(2)</t>
    <phoneticPr fontId="18" type="noConversion"/>
  </si>
  <si>
    <t>(1-d)^(3)</t>
  </si>
  <si>
    <t>(1-d)^(4)</t>
  </si>
  <si>
    <t>(1-d)^(5)</t>
  </si>
  <si>
    <t>(1-d)^(6)</t>
  </si>
  <si>
    <t>(1-d)^(7)</t>
  </si>
  <si>
    <t>(1-d)^(8)</t>
  </si>
  <si>
    <t>(1-d)^(9)</t>
  </si>
  <si>
    <t>(1-d)^(10)</t>
  </si>
  <si>
    <t>(1-d)^(11)</t>
  </si>
  <si>
    <t>(1-d)^(13)</t>
  </si>
  <si>
    <t>(1-d)^(14)</t>
  </si>
  <si>
    <t>(1-d)^(15)</t>
  </si>
  <si>
    <t>(1-d)^(16)</t>
  </si>
  <si>
    <t>(1-d)^(17)</t>
  </si>
  <si>
    <t>(1-d)^(18)</t>
  </si>
  <si>
    <t>(1-d)^(19)</t>
  </si>
  <si>
    <t>(1-d)^(20)</t>
  </si>
  <si>
    <t>원/kW/년</t>
    <phoneticPr fontId="18" type="noConversion"/>
  </si>
  <si>
    <t>1/(1+r)^(1)</t>
    <phoneticPr fontId="18" type="noConversion"/>
  </si>
  <si>
    <t>1/(1+r)^(2)</t>
    <phoneticPr fontId="18" type="noConversion"/>
  </si>
  <si>
    <t>1/(1+r)^(3)</t>
    <phoneticPr fontId="18" type="noConversion"/>
  </si>
  <si>
    <t>1/(1+r)^(4)</t>
  </si>
  <si>
    <t>1/(1+r)^(5)</t>
  </si>
  <si>
    <t>1/(1+r)^(6)</t>
  </si>
  <si>
    <t>1/(1+r)^(7)</t>
  </si>
  <si>
    <t>1/(1+r)^(8)</t>
  </si>
  <si>
    <t>1/(1+r)^(9)</t>
  </si>
  <si>
    <t>1/(1+r)^(10)</t>
  </si>
  <si>
    <t>1/(1+r)^(11)</t>
  </si>
  <si>
    <t>1/(1+r)^(12)</t>
  </si>
  <si>
    <t>1/(1+r)^(13)</t>
  </si>
  <si>
    <t>1/(1+r)^(14)</t>
  </si>
  <si>
    <t>1/(1+r)^(15)</t>
  </si>
  <si>
    <t>1/(1+r)^(16)</t>
  </si>
  <si>
    <t>1/(1+r)^(17)</t>
  </si>
  <si>
    <t>1/(1+r)^(18)</t>
  </si>
  <si>
    <t>1/(1+r)^(19)</t>
  </si>
  <si>
    <t>1/(1+r)^(20)</t>
  </si>
  <si>
    <t>(1-d)^(1)/(1+r)^(1)</t>
    <phoneticPr fontId="18" type="noConversion"/>
  </si>
  <si>
    <t>(1-d)^(2)/(1+r)^(2)</t>
    <phoneticPr fontId="18" type="noConversion"/>
  </si>
  <si>
    <t>(1-d)^(3)/(1+r)^(3)</t>
    <phoneticPr fontId="18" type="noConversion"/>
  </si>
  <si>
    <t>(1-d)^(4)/(1+r)^(4)</t>
    <phoneticPr fontId="18" type="noConversion"/>
  </si>
  <si>
    <t>(1-d)^(5)/(1+r)^(5)</t>
    <phoneticPr fontId="18" type="noConversion"/>
  </si>
  <si>
    <t>(1-d)^(6)/(1+r)^(6)</t>
    <phoneticPr fontId="18" type="noConversion"/>
  </si>
  <si>
    <t>(1-d)^(7)/(1+r)^(7)</t>
    <phoneticPr fontId="18" type="noConversion"/>
  </si>
  <si>
    <t>(1-d)^(8)/(1+r)^(8)</t>
    <phoneticPr fontId="18" type="noConversion"/>
  </si>
  <si>
    <t>(1-d)^(9)/(1+r)^(9)</t>
    <phoneticPr fontId="18" type="noConversion"/>
  </si>
  <si>
    <t>(1-d)^(10)/(1+r)^(10)</t>
    <phoneticPr fontId="18" type="noConversion"/>
  </si>
  <si>
    <t>(1-d)^(11)/(1+r)^(11)</t>
    <phoneticPr fontId="18" type="noConversion"/>
  </si>
  <si>
    <t>(1-d)^(12)/(1+r)^(12)</t>
    <phoneticPr fontId="18" type="noConversion"/>
  </si>
  <si>
    <t>(1-d)^(13)/(1+r)^(13)</t>
    <phoneticPr fontId="18" type="noConversion"/>
  </si>
  <si>
    <t>(1-d)^(14)/(1+r)^(14)</t>
    <phoneticPr fontId="18" type="noConversion"/>
  </si>
  <si>
    <t>(1-d)^(15)/(1+r)^(15)</t>
    <phoneticPr fontId="18" type="noConversion"/>
  </si>
  <si>
    <t>(1-d)^(16)/(1+r)^(16)</t>
    <phoneticPr fontId="18" type="noConversion"/>
  </si>
  <si>
    <t>(1-d)^(17)/(1+r)^(17)</t>
    <phoneticPr fontId="18" type="noConversion"/>
  </si>
  <si>
    <t>(1-d)^(18)/(1+r)^(18)</t>
    <phoneticPr fontId="18" type="noConversion"/>
  </si>
  <si>
    <t>(1-d)^(19)/(1+r)^(19)</t>
    <phoneticPr fontId="18" type="noConversion"/>
  </si>
  <si>
    <t>(1-d)^(20)/(1+r)^(20)</t>
    <phoneticPr fontId="18" type="noConversion"/>
  </si>
  <si>
    <t>효율감소율 (d)</t>
    <phoneticPr fontId="18" type="noConversion"/>
  </si>
  <si>
    <t>설비수명 (n)</t>
    <phoneticPr fontId="18" type="noConversion"/>
  </si>
  <si>
    <t>할인율 (r)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</si>
  <si>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한국에너지기술연구원_신재생자원지도데이터_태양자원_천리안2호_수평면전일사량</t>
    </r>
  </si>
  <si>
    <t>2019.09~2020.08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</si>
  <si>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한국에너지기술연구원_신재생자원지도데이터_태양자원_천리안1호_수평면전일사량</t>
    </r>
  </si>
  <si>
    <t>2012.01~2019.12</t>
    <phoneticPr fontId="18" type="noConversion"/>
  </si>
  <si>
    <t>한국에너지기술연구원_태양광 발전량 예측정보 서비스</t>
  </si>
  <si>
    <t>일사량 데이터</t>
    <phoneticPr fontId="18" type="noConversion"/>
  </si>
  <si>
    <t>2020.01~2021.12</t>
    <phoneticPr fontId="18" type="noConversion"/>
  </si>
  <si>
    <t>발전량 예측</t>
    <phoneticPr fontId="18" type="noConversion"/>
  </si>
  <si>
    <t>계산식을 정의한다.</t>
    <phoneticPr fontId="18" type="noConversion"/>
  </si>
  <si>
    <t>계산식에 들어가는 데이터와 파라미터들을 찾는다</t>
    <phoneticPr fontId="18" type="noConversion"/>
  </si>
  <si>
    <t>모듈효율</t>
    <phoneticPr fontId="18" type="noConversion"/>
  </si>
  <si>
    <t>Wang et al. (2021) Distributed solar photovoltaic</t>
  </si>
  <si>
    <t>wang et al. (2021)</t>
    <phoneticPr fontId="18" type="noConversion"/>
  </si>
  <si>
    <t>(일반)필요면적</t>
    <phoneticPr fontId="18" type="noConversion"/>
  </si>
  <si>
    <t>(건물)필요면적</t>
    <phoneticPr fontId="18" type="noConversion"/>
  </si>
  <si>
    <t>에공단(2020)</t>
    <phoneticPr fontId="18" type="noConversion"/>
  </si>
  <si>
    <t>Wang et al. (2021) Distributed solar photovoltaic</t>
    <phoneticPr fontId="18" type="noConversion"/>
  </si>
  <si>
    <t xml:space="preserve">C0 is the comprehensive coefficient related to the </t>
  </si>
  <si>
    <t xml:space="preserve">temperature variations and soiling of the modules, which is assumed to </t>
  </si>
  <si>
    <t>be 80%</t>
  </si>
  <si>
    <t>comprehensive coefficient (발열 등)</t>
    <phoneticPr fontId="18" type="noConversion"/>
  </si>
  <si>
    <t>(Wang et al. (2021)에서는 0.8로 잡아놓음)</t>
    <phoneticPr fontId="18" type="noConversion"/>
  </si>
  <si>
    <t>기상청 데이터</t>
    <phoneticPr fontId="18" type="noConversion"/>
  </si>
  <si>
    <t>(공공데이터포털) 에너지기술연구원</t>
    <phoneticPr fontId="18" type="noConversion"/>
  </si>
  <si>
    <t>지준범 외 (2012) 위성자료를 이용한 몽골의 일사량 분포 특성</t>
    <phoneticPr fontId="18" type="noConversion"/>
  </si>
  <si>
    <t>수평면 전일사량</t>
    <phoneticPr fontId="18" type="noConversion"/>
  </si>
  <si>
    <t>kWh/m2/day</t>
    <phoneticPr fontId="18" type="noConversion"/>
  </si>
  <si>
    <t>경기도 면적은 10,171km2이고, 점이 총 6830개 있으니, 1.5km 간격의 점들이 존재.</t>
    <phoneticPr fontId="18" type="noConversion"/>
  </si>
  <si>
    <t>위 홈페이지에서 관계법령</t>
    <phoneticPr fontId="18" type="noConversion"/>
  </si>
  <si>
    <t>2024-22 에경연 LCOE 이슈페이퍼 참고할 것.</t>
    <phoneticPr fontId="18" type="noConversion"/>
  </si>
  <si>
    <t>수원시의 평균 공시지가</t>
    <phoneticPr fontId="18" type="noConversion"/>
  </si>
  <si>
    <t>원/m2</t>
    <phoneticPr fontId="18" type="noConversion"/>
  </si>
  <si>
    <t>면적</t>
    <phoneticPr fontId="18" type="noConversion"/>
  </si>
  <si>
    <t>원</t>
    <phoneticPr fontId="18" type="noConversion"/>
  </si>
  <si>
    <t>개별공시지가</t>
    <phoneticPr fontId="18" type="noConversion"/>
  </si>
  <si>
    <t>토지</t>
    <phoneticPr fontId="18" type="noConversion"/>
  </si>
  <si>
    <t>설비 이용률</t>
    <phoneticPr fontId="18" type="noConversion"/>
  </si>
  <si>
    <t>할인율</t>
    <phoneticPr fontId="18" type="noConversion"/>
  </si>
  <si>
    <t>효율 감소율</t>
    <phoneticPr fontId="18" type="noConversion"/>
  </si>
  <si>
    <t>설비수명</t>
    <phoneticPr fontId="18" type="noConversion"/>
  </si>
  <si>
    <t>%</t>
    <phoneticPr fontId="18" type="noConversion"/>
  </si>
  <si>
    <t>%/년</t>
    <phoneticPr fontId="18" type="noConversion"/>
  </si>
  <si>
    <t>지상형 태양광의 비용(CAPEX, OPEX)는 에너지경제연구원 (2023) 보고서를 참고한다.</t>
    <phoneticPr fontId="18" type="noConversion"/>
  </si>
  <si>
    <t>에너지경제연구원(2023)에는 지상형 태양광 비용정보만 있고 옥상형 태양광 비용정보는 없다.</t>
    <phoneticPr fontId="18" type="noConversion"/>
  </si>
  <si>
    <r>
      <t xml:space="preserve">신재생에너지백서(2020)에는 옥상형 태양광 비용(CAPEX, OPEX)는 지상형 태양광 보다 </t>
    </r>
    <r>
      <rPr>
        <b/>
        <sz val="11"/>
        <color theme="1"/>
        <rFont val="맑은 고딕"/>
        <family val="3"/>
        <charset val="129"/>
        <scheme val="minor"/>
      </rPr>
      <t>1.25904</t>
    </r>
    <r>
      <rPr>
        <sz val="11"/>
        <color theme="1"/>
        <rFont val="맑은 고딕"/>
        <family val="2"/>
        <charset val="129"/>
        <scheme val="minor"/>
      </rPr>
      <t>배 가량 높은 것으로 나타나있다.</t>
    </r>
    <phoneticPr fontId="18" type="noConversion"/>
  </si>
  <si>
    <t>비용 수치는 비슷하긴 하지만, 신재생에너지백서(2020) 말고 에너지경제연구원(2023)을 사용하는 이유는 에경연 보고서가 최신이거니와 보고서 목적 자체가 LCOE 추정을 위한 것이므로 방법론이 좀 더 확실한 보고서이기 때문이다.</t>
    <phoneticPr fontId="18" type="noConversion"/>
  </si>
  <si>
    <t>grmt_PV</t>
    <phoneticPr fontId="18" type="noConversion"/>
  </si>
  <si>
    <t>roof_PV</t>
    <phoneticPr fontId="18" type="noConversion"/>
  </si>
  <si>
    <t>에경연(2023)의 100kW 급 비용가정을 채택한다.</t>
    <phoneticPr fontId="18" type="noConversion"/>
  </si>
  <si>
    <t>천원/kW</t>
    <phoneticPr fontId="18" type="noConversion"/>
  </si>
  <si>
    <t>100kW급 지상 태양광 기준</t>
    <phoneticPr fontId="18" type="noConversion"/>
  </si>
  <si>
    <t>천원/년</t>
    <phoneticPr fontId="18" type="noConversion"/>
  </si>
  <si>
    <t>필요면적</t>
    <phoneticPr fontId="18" type="noConversion"/>
  </si>
  <si>
    <t>임대율 비중(공시지가대ㅣ)</t>
    <phoneticPr fontId="18" type="noConversion"/>
  </si>
  <si>
    <t>KEEI (2023), 신재생백서(2020)</t>
    <phoneticPr fontId="18" type="noConversion"/>
  </si>
  <si>
    <t>출처</t>
    <phoneticPr fontId="18" type="noConversion"/>
  </si>
  <si>
    <t>land_lease_ratio</t>
    <phoneticPr fontId="18" type="noConversion"/>
  </si>
  <si>
    <t>capacity_factor</t>
    <phoneticPr fontId="18" type="noConversion"/>
  </si>
  <si>
    <t>discount_rate</t>
    <phoneticPr fontId="18" type="noConversion"/>
  </si>
  <si>
    <t>KEEI (2023), 신재생백서(2020) 동일</t>
    <phoneticPr fontId="18" type="noConversion"/>
  </si>
  <si>
    <t>lifetime</t>
    <phoneticPr fontId="18" type="noConversion"/>
  </si>
  <si>
    <t>degradation_rate</t>
    <phoneticPr fontId="18" type="noConversion"/>
  </si>
  <si>
    <t>req_area</t>
    <phoneticPr fontId="18" type="noConversion"/>
  </si>
  <si>
    <t>CAPEX, OPEX 가정</t>
    <phoneticPr fontId="18" type="noConversion"/>
  </si>
  <si>
    <t>필요설치면적 가정</t>
    <phoneticPr fontId="18" type="noConversion"/>
  </si>
  <si>
    <t>CAPEX, OPEX 경우와 마찬가지로, 지상형 태양광의 경우 KEEI(2023)을 참고하되,</t>
    <phoneticPr fontId="18" type="noConversion"/>
  </si>
  <si>
    <t>신재생에너지 백서에서의 지상형과 옥상형 태양광의 필요설치면적 비율을 참고하여</t>
    <phoneticPr fontId="18" type="noConversion"/>
  </si>
  <si>
    <t>옥상형 태양광의 필요설치면적을 구한다</t>
    <phoneticPr fontId="18" type="noConversion"/>
  </si>
  <si>
    <t>KEEI (2023): 0.0045,  신재생백서(2020): 0.008</t>
    <phoneticPr fontId="18" type="noConversion"/>
  </si>
  <si>
    <t>module efficiency</t>
    <phoneticPr fontId="18" type="noConversion"/>
  </si>
  <si>
    <t>paper()</t>
    <phoneticPr fontId="18" type="noConversion"/>
  </si>
  <si>
    <t>https://kier-solar.org/user/potential/energy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</si>
</sst>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  <numFmt numFmtId="180" formatCode="0.00000"/>
    <numFmt numFmtId="181" formatCode="0.000_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35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177" fontId="0" fillId="35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3</xdr:row>
      <xdr:rowOff>38100</xdr:rowOff>
    </xdr:from>
    <xdr:to>
      <xdr:col>26</xdr:col>
      <xdr:colOff>635974</xdr:colOff>
      <xdr:row>37</xdr:row>
      <xdr:rowOff>96298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7390418-5D89-97C1-628C-9AB095EA0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9175" y="695325"/>
          <a:ext cx="6979624" cy="75067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18</xdr:col>
      <xdr:colOff>598085</xdr:colOff>
      <xdr:row>9</xdr:row>
      <xdr:rowOff>57341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B02B2B-CC8E-0E14-8B30-F1D376D4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657225"/>
          <a:ext cx="8487960" cy="137179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10</xdr:row>
      <xdr:rowOff>187325</xdr:rowOff>
    </xdr:from>
    <xdr:to>
      <xdr:col>18</xdr:col>
      <xdr:colOff>29376</xdr:colOff>
      <xdr:row>32</xdr:row>
      <xdr:rowOff>172601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3EFBBD-0496-9003-9A8A-9E7AEA9FE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1" y="2378075"/>
          <a:ext cx="7760500" cy="4804926"/>
        </a:xfrm>
        <a:prstGeom prst="rect">
          <a:avLst/>
        </a:prstGeom>
      </xdr:spPr>
    </xdr:pic>
    <xdr:clientData/>
  </xdr:twoCellAnchor>
  <xdr:twoCellAnchor editAs="oneCell">
    <xdr:from>
      <xdr:col>20</xdr:col>
      <xdr:colOff>381755</xdr:colOff>
      <xdr:row>2</xdr:row>
      <xdr:rowOff>72006</xdr:rowOff>
    </xdr:from>
    <xdr:to>
      <xdr:col>28</xdr:col>
      <xdr:colOff>554718</xdr:colOff>
      <xdr:row>29</xdr:row>
      <xdr:rowOff>959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F53947D-46B6-15D3-4384-21D27555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4612" y="507435"/>
          <a:ext cx="5398106" cy="5804063"/>
        </a:xfrm>
        <a:prstGeom prst="rect">
          <a:avLst/>
        </a:prstGeom>
      </xdr:spPr>
    </xdr:pic>
    <xdr:clientData/>
  </xdr:twoCellAnchor>
  <xdr:twoCellAnchor editAs="oneCell">
    <xdr:from>
      <xdr:col>20</xdr:col>
      <xdr:colOff>355565</xdr:colOff>
      <xdr:row>28</xdr:row>
      <xdr:rowOff>186428</xdr:rowOff>
    </xdr:from>
    <xdr:to>
      <xdr:col>28</xdr:col>
      <xdr:colOff>521031</xdr:colOff>
      <xdr:row>31</xdr:row>
      <xdr:rowOff>82741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167EFD7-B384-4844-D5E6-D131225C97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8907"/>
        <a:stretch/>
      </xdr:blipFill>
      <xdr:spPr>
        <a:xfrm>
          <a:off x="13418422" y="6282428"/>
          <a:ext cx="5393784" cy="546281"/>
        </a:xfrm>
        <a:prstGeom prst="rect">
          <a:avLst/>
        </a:prstGeom>
      </xdr:spPr>
    </xdr:pic>
    <xdr:clientData/>
  </xdr:twoCellAnchor>
  <xdr:twoCellAnchor editAs="oneCell">
    <xdr:from>
      <xdr:col>30</xdr:col>
      <xdr:colOff>370569</xdr:colOff>
      <xdr:row>4</xdr:row>
      <xdr:rowOff>153631</xdr:rowOff>
    </xdr:from>
    <xdr:to>
      <xdr:col>41</xdr:col>
      <xdr:colOff>160982</xdr:colOff>
      <xdr:row>21</xdr:row>
      <xdr:rowOff>54429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029442E-BAFA-A433-81E0-99F98414C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64855" y="1024488"/>
          <a:ext cx="7287068" cy="3601941"/>
        </a:xfrm>
        <a:prstGeom prst="rect">
          <a:avLst/>
        </a:prstGeom>
      </xdr:spPr>
    </xdr:pic>
    <xdr:clientData/>
  </xdr:twoCellAnchor>
  <xdr:twoCellAnchor editAs="oneCell">
    <xdr:from>
      <xdr:col>6</xdr:col>
      <xdr:colOff>323837</xdr:colOff>
      <xdr:row>34</xdr:row>
      <xdr:rowOff>44823</xdr:rowOff>
    </xdr:from>
    <xdr:to>
      <xdr:col>18</xdr:col>
      <xdr:colOff>476250</xdr:colOff>
      <xdr:row>56</xdr:row>
      <xdr:rowOff>39408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0E45747-7809-B389-C254-A8738BB7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2694" y="7447109"/>
          <a:ext cx="7990127" cy="4784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415925</xdr:colOff>
      <xdr:row>4</xdr:row>
      <xdr:rowOff>212725</xdr:rowOff>
    </xdr:from>
    <xdr:to>
      <xdr:col>10</xdr:col>
      <xdr:colOff>334225</xdr:colOff>
      <xdr:row>38</xdr:row>
      <xdr:rowOff>153385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076325"/>
          <a:ext cx="5861900" cy="728126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</xdr:colOff>
      <xdr:row>4</xdr:row>
      <xdr:rowOff>180975</xdr:rowOff>
    </xdr:from>
    <xdr:to>
      <xdr:col>19</xdr:col>
      <xdr:colOff>632679</xdr:colOff>
      <xdr:row>19</xdr:row>
      <xdr:rowOff>117904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5" y="1019175"/>
          <a:ext cx="6115904" cy="3080179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24</xdr:row>
      <xdr:rowOff>152400</xdr:rowOff>
    </xdr:from>
    <xdr:to>
      <xdr:col>17</xdr:col>
      <xdr:colOff>521193</xdr:colOff>
      <xdr:row>31</xdr:row>
      <xdr:rowOff>57341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EE6C1-B6C6-FF34-D6E5-76150F50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5181600"/>
          <a:ext cx="3537443" cy="1371791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21</xdr:row>
      <xdr:rowOff>63500</xdr:rowOff>
    </xdr:from>
    <xdr:to>
      <xdr:col>28</xdr:col>
      <xdr:colOff>445508</xdr:colOff>
      <xdr:row>42</xdr:row>
      <xdr:rowOff>191131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8A66A7-EB64-C951-F448-2726FF1F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6950" y="4464050"/>
          <a:ext cx="7220958" cy="45281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406400</xdr:colOff>
      <xdr:row>2</xdr:row>
      <xdr:rowOff>139700</xdr:rowOff>
    </xdr:from>
    <xdr:to>
      <xdr:col>11</xdr:col>
      <xdr:colOff>552593</xdr:colOff>
      <xdr:row>13</xdr:row>
      <xdr:rowOff>133472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9C6DE4-4A80-5E86-36AF-2AAD80C6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571500"/>
          <a:ext cx="2787793" cy="23686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413496</xdr:colOff>
      <xdr:row>0</xdr:row>
      <xdr:rowOff>168088</xdr:rowOff>
    </xdr:from>
    <xdr:to>
      <xdr:col>20</xdr:col>
      <xdr:colOff>45762</xdr:colOff>
      <xdr:row>45</xdr:row>
      <xdr:rowOff>44539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4967" y="168088"/>
          <a:ext cx="6240561" cy="99585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105708</xdr:colOff>
      <xdr:row>21</xdr:row>
      <xdr:rowOff>129802</xdr:rowOff>
    </xdr:from>
    <xdr:to>
      <xdr:col>20</xdr:col>
      <xdr:colOff>15087</xdr:colOff>
      <xdr:row>39</xdr:row>
      <xdr:rowOff>157267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DA1986-1092-4030-A8C5-00CFC940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9708" y="4663702"/>
          <a:ext cx="6513379" cy="3913665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40</xdr:row>
      <xdr:rowOff>198344</xdr:rowOff>
    </xdr:from>
    <xdr:to>
      <xdr:col>19</xdr:col>
      <xdr:colOff>579305</xdr:colOff>
      <xdr:row>53</xdr:row>
      <xdr:rowOff>100242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749B558-734B-4C44-A427-2ED7BE2D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8834344"/>
          <a:ext cx="6554655" cy="2708598"/>
        </a:xfrm>
        <a:prstGeom prst="rect">
          <a:avLst/>
        </a:prstGeom>
      </xdr:spPr>
    </xdr:pic>
    <xdr:clientData/>
  </xdr:twoCellAnchor>
  <xdr:twoCellAnchor editAs="oneCell">
    <xdr:from>
      <xdr:col>10</xdr:col>
      <xdr:colOff>56403</xdr:colOff>
      <xdr:row>1</xdr:row>
      <xdr:rowOff>152400</xdr:rowOff>
    </xdr:from>
    <xdr:to>
      <xdr:col>20</xdr:col>
      <xdr:colOff>369774</xdr:colOff>
      <xdr:row>21</xdr:row>
      <xdr:rowOff>8428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C59455-D2BA-409A-89A3-73D0ADB2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0403" y="368300"/>
          <a:ext cx="6917371" cy="4174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kier-solar.org/user/potential/energ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/15125094/openapi.do?recommendDataYn=Y" TargetMode="External"/><Relationship Id="rId2" Type="http://schemas.openxmlformats.org/officeDocument/2006/relationships/hyperlink" Target="https://www.data.go.kr/data/15066413/fileData.do" TargetMode="External"/><Relationship Id="rId1" Type="http://schemas.openxmlformats.org/officeDocument/2006/relationships/hyperlink" Target="https://www.data.go.kr/data/15066438/fileData.do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rps.energy.or.kr/login2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BA87-8480-40C3-9549-BB87609FC01A}">
  <dimension ref="A5:M26"/>
  <sheetViews>
    <sheetView topLeftCell="A2" workbookViewId="0">
      <selection activeCell="I39" sqref="I39"/>
    </sheetView>
  </sheetViews>
  <sheetFormatPr defaultRowHeight="17" x14ac:dyDescent="0.45"/>
  <cols>
    <col min="2" max="2" width="47.08203125" bestFit="1" customWidth="1"/>
    <col min="3" max="3" width="38.08203125" bestFit="1" customWidth="1"/>
    <col min="9" max="9" width="15.33203125" bestFit="1" customWidth="1"/>
  </cols>
  <sheetData>
    <row r="5" spans="1:4" x14ac:dyDescent="0.45">
      <c r="A5">
        <v>1</v>
      </c>
      <c r="B5" s="25" t="s">
        <v>206</v>
      </c>
    </row>
    <row r="6" spans="1:4" x14ac:dyDescent="0.45">
      <c r="B6" s="24" t="s">
        <v>26</v>
      </c>
    </row>
    <row r="7" spans="1:4" x14ac:dyDescent="0.45">
      <c r="B7" s="24" t="s">
        <v>27</v>
      </c>
    </row>
    <row r="8" spans="1:4" x14ac:dyDescent="0.45">
      <c r="B8" s="24" t="s">
        <v>28</v>
      </c>
    </row>
    <row r="10" spans="1:4" x14ac:dyDescent="0.45">
      <c r="A10">
        <v>2</v>
      </c>
      <c r="B10" s="25" t="s">
        <v>207</v>
      </c>
    </row>
    <row r="11" spans="1:4" x14ac:dyDescent="0.45">
      <c r="B11" s="24" t="s">
        <v>31</v>
      </c>
      <c r="C11" t="s">
        <v>220</v>
      </c>
      <c r="D11" t="s">
        <v>221</v>
      </c>
    </row>
    <row r="12" spans="1:4" x14ac:dyDescent="0.45">
      <c r="B12" s="24" t="s">
        <v>208</v>
      </c>
      <c r="C12" s="26">
        <v>0.33</v>
      </c>
    </row>
    <row r="13" spans="1:4" x14ac:dyDescent="0.45">
      <c r="B13" s="24" t="s">
        <v>218</v>
      </c>
      <c r="C13" t="s">
        <v>219</v>
      </c>
    </row>
    <row r="15" spans="1:4" x14ac:dyDescent="0.45">
      <c r="A15">
        <v>3</v>
      </c>
    </row>
    <row r="17" spans="2:13" x14ac:dyDescent="0.45">
      <c r="J17" t="s">
        <v>244</v>
      </c>
      <c r="K17" t="s">
        <v>245</v>
      </c>
      <c r="L17" t="s">
        <v>53</v>
      </c>
      <c r="M17" t="s">
        <v>253</v>
      </c>
    </row>
    <row r="18" spans="2:13" x14ac:dyDescent="0.45">
      <c r="B18" t="s">
        <v>261</v>
      </c>
      <c r="C18" t="s">
        <v>240</v>
      </c>
      <c r="H18" t="s">
        <v>20</v>
      </c>
      <c r="I18" t="s">
        <v>42</v>
      </c>
      <c r="J18">
        <f>'KEEI(2023)'!B8</f>
        <v>1450</v>
      </c>
      <c r="K18" s="1">
        <f>J18*신재생에너지백서!$E$11</f>
        <v>1825.6020131771597</v>
      </c>
      <c r="L18" t="str">
        <f>'KEEI(2023)'!C8</f>
        <v>천원/kW</v>
      </c>
      <c r="M18" t="s">
        <v>252</v>
      </c>
    </row>
    <row r="19" spans="2:13" x14ac:dyDescent="0.45">
      <c r="C19" t="s">
        <v>241</v>
      </c>
      <c r="H19" t="s">
        <v>20</v>
      </c>
      <c r="I19" t="s">
        <v>43</v>
      </c>
      <c r="J19">
        <f>'KEEI(2023)'!B9</f>
        <v>2708</v>
      </c>
      <c r="K19" s="1">
        <f>J19*신재생에너지백서!$E$11</f>
        <v>3409.4691390922403</v>
      </c>
      <c r="L19" t="str">
        <f>'KEEI(2023)'!C9</f>
        <v>천원/년</v>
      </c>
      <c r="M19" t="s">
        <v>252</v>
      </c>
    </row>
    <row r="20" spans="2:13" x14ac:dyDescent="0.45">
      <c r="C20" t="s">
        <v>242</v>
      </c>
      <c r="H20" t="s">
        <v>20</v>
      </c>
      <c r="I20" t="s">
        <v>254</v>
      </c>
      <c r="J20" s="30">
        <v>0.05</v>
      </c>
      <c r="K20" s="30">
        <v>0.05</v>
      </c>
      <c r="L20" t="s">
        <v>49</v>
      </c>
      <c r="M20" t="s">
        <v>257</v>
      </c>
    </row>
    <row r="21" spans="2:13" x14ac:dyDescent="0.45">
      <c r="C21" t="s">
        <v>243</v>
      </c>
      <c r="H21" t="s">
        <v>20</v>
      </c>
      <c r="I21" t="s">
        <v>255</v>
      </c>
      <c r="J21">
        <v>0.154</v>
      </c>
      <c r="K21">
        <v>0.154</v>
      </c>
      <c r="L21" t="s">
        <v>49</v>
      </c>
      <c r="M21" t="s">
        <v>257</v>
      </c>
    </row>
    <row r="22" spans="2:13" x14ac:dyDescent="0.45">
      <c r="C22" t="s">
        <v>246</v>
      </c>
      <c r="I22" t="s">
        <v>256</v>
      </c>
      <c r="J22">
        <v>4.4999999999999998E-2</v>
      </c>
      <c r="K22">
        <v>4.4999999999999998E-2</v>
      </c>
      <c r="L22" t="s">
        <v>49</v>
      </c>
      <c r="M22" t="s">
        <v>257</v>
      </c>
    </row>
    <row r="23" spans="2:13" x14ac:dyDescent="0.45">
      <c r="I23" t="s">
        <v>258</v>
      </c>
      <c r="J23">
        <v>20</v>
      </c>
      <c r="K23">
        <v>20</v>
      </c>
      <c r="L23" t="s">
        <v>119</v>
      </c>
      <c r="M23" t="s">
        <v>257</v>
      </c>
    </row>
    <row r="24" spans="2:13" x14ac:dyDescent="0.45">
      <c r="B24" t="s">
        <v>262</v>
      </c>
      <c r="C24" t="s">
        <v>263</v>
      </c>
      <c r="I24" t="s">
        <v>259</v>
      </c>
      <c r="J24">
        <v>4.4999999999999997E-3</v>
      </c>
      <c r="K24">
        <v>4.4999999999999997E-3</v>
      </c>
      <c r="L24" t="s">
        <v>49</v>
      </c>
      <c r="M24" t="s">
        <v>266</v>
      </c>
    </row>
    <row r="25" spans="2:13" x14ac:dyDescent="0.45">
      <c r="C25" t="s">
        <v>264</v>
      </c>
      <c r="I25" t="s">
        <v>260</v>
      </c>
      <c r="J25" s="14">
        <f>'KEEI(2023)'!AG3</f>
        <v>9.2200000000000006</v>
      </c>
      <c r="K25" s="14">
        <f>J25*신재생에너지백서!E18</f>
        <v>12.252080536912754</v>
      </c>
      <c r="L25" t="s">
        <v>125</v>
      </c>
      <c r="M25" t="s">
        <v>252</v>
      </c>
    </row>
    <row r="26" spans="2:13" x14ac:dyDescent="0.45">
      <c r="C26" t="s">
        <v>265</v>
      </c>
      <c r="I26" t="s">
        <v>267</v>
      </c>
      <c r="J26">
        <v>0.2</v>
      </c>
      <c r="K26">
        <v>0.2</v>
      </c>
      <c r="L26" t="s">
        <v>49</v>
      </c>
      <c r="M26" t="s">
        <v>268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E8C1-9B23-47EA-8ACB-87116D7E9268}">
  <dimension ref="B4"/>
  <sheetViews>
    <sheetView workbookViewId="0">
      <selection activeCell="R40" sqref="R40"/>
    </sheetView>
  </sheetViews>
  <sheetFormatPr defaultRowHeight="17" x14ac:dyDescent="0.45"/>
  <sheetData>
    <row r="4" spans="2:2" x14ac:dyDescent="0.45">
      <c r="B4" t="s">
        <v>222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97FE-448A-40AF-A771-CFBB95C5FDA3}">
  <dimension ref="A1"/>
  <sheetViews>
    <sheetView workbookViewId="0">
      <selection activeCell="Q35" sqref="Q35"/>
    </sheetView>
  </sheetViews>
  <sheetFormatPr defaultRowHeight="17" x14ac:dyDescent="0.45"/>
  <sheetData/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C7F7-2355-48DB-8B33-65898C409DDE}">
  <dimension ref="A5:D26"/>
  <sheetViews>
    <sheetView workbookViewId="0">
      <selection activeCell="P37" sqref="P37"/>
    </sheetView>
  </sheetViews>
  <sheetFormatPr defaultRowHeight="17" x14ac:dyDescent="0.45"/>
  <cols>
    <col min="2" max="2" width="13.58203125" bestFit="1" customWidth="1"/>
    <col min="3" max="3" width="16.6640625" bestFit="1" customWidth="1"/>
  </cols>
  <sheetData>
    <row r="5" spans="1:4" x14ac:dyDescent="0.45">
      <c r="C5" t="s">
        <v>210</v>
      </c>
      <c r="D5" t="s">
        <v>213</v>
      </c>
    </row>
    <row r="6" spans="1:4" x14ac:dyDescent="0.45">
      <c r="A6" t="s">
        <v>125</v>
      </c>
      <c r="B6" t="s">
        <v>211</v>
      </c>
      <c r="C6" s="28">
        <v>10</v>
      </c>
      <c r="D6">
        <v>14.9</v>
      </c>
    </row>
    <row r="7" spans="1:4" x14ac:dyDescent="0.45">
      <c r="B7" t="s">
        <v>212</v>
      </c>
      <c r="C7" s="28"/>
      <c r="D7">
        <v>19.8</v>
      </c>
    </row>
    <row r="26" spans="1:1" x14ac:dyDescent="0.45">
      <c r="A26" t="s">
        <v>209</v>
      </c>
    </row>
  </sheetData>
  <mergeCells count="1">
    <mergeCell ref="C6:C7"/>
  </mergeCells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:E18"/>
  <sheetViews>
    <sheetView zoomScale="85" zoomScaleNormal="85" workbookViewId="0">
      <selection activeCell="E18" sqref="E18"/>
    </sheetView>
  </sheetViews>
  <sheetFormatPr defaultRowHeight="17" x14ac:dyDescent="0.45"/>
  <sheetData>
    <row r="1" spans="1:5" x14ac:dyDescent="0.45">
      <c r="A1" t="s">
        <v>46</v>
      </c>
    </row>
    <row r="10" spans="1:5" x14ac:dyDescent="0.45">
      <c r="B10" t="s">
        <v>45</v>
      </c>
      <c r="C10" t="s">
        <v>44</v>
      </c>
    </row>
    <row r="11" spans="1:5" x14ac:dyDescent="0.45">
      <c r="A11" t="s">
        <v>42</v>
      </c>
      <c r="B11">
        <v>1366000</v>
      </c>
      <c r="C11">
        <v>1719843</v>
      </c>
      <c r="D11" t="s">
        <v>64</v>
      </c>
      <c r="E11" s="14">
        <f>C11/B11</f>
        <v>1.2590358711566618</v>
      </c>
    </row>
    <row r="12" spans="1:5" x14ac:dyDescent="0.45">
      <c r="A12" t="s">
        <v>43</v>
      </c>
      <c r="B12">
        <v>20490</v>
      </c>
      <c r="C12">
        <v>25798</v>
      </c>
      <c r="D12" t="s">
        <v>154</v>
      </c>
      <c r="E12" s="14">
        <f>C12/B12</f>
        <v>1.2590531966813079</v>
      </c>
    </row>
    <row r="13" spans="1:5" x14ac:dyDescent="0.45">
      <c r="A13" t="s">
        <v>233</v>
      </c>
      <c r="B13">
        <v>0.05</v>
      </c>
      <c r="C13">
        <v>0.05</v>
      </c>
      <c r="D13" t="s">
        <v>154</v>
      </c>
      <c r="E13" s="14"/>
    </row>
    <row r="14" spans="1:5" x14ac:dyDescent="0.45">
      <c r="A14" t="s">
        <v>234</v>
      </c>
      <c r="B14">
        <v>0.15379999999999999</v>
      </c>
      <c r="C14">
        <v>0.15379999999999999</v>
      </c>
      <c r="D14" t="s">
        <v>238</v>
      </c>
      <c r="E14" s="14"/>
    </row>
    <row r="15" spans="1:5" x14ac:dyDescent="0.45">
      <c r="A15" t="s">
        <v>235</v>
      </c>
      <c r="B15">
        <v>4.4999999999999998E-2</v>
      </c>
      <c r="C15">
        <v>4.4999999999999998E-2</v>
      </c>
      <c r="D15" t="s">
        <v>238</v>
      </c>
      <c r="E15" s="14"/>
    </row>
    <row r="16" spans="1:5" x14ac:dyDescent="0.45">
      <c r="A16" t="s">
        <v>236</v>
      </c>
      <c r="B16">
        <v>8.0000000000000002E-3</v>
      </c>
      <c r="C16">
        <v>8.0000000000000002E-3</v>
      </c>
      <c r="D16" t="s">
        <v>239</v>
      </c>
      <c r="E16" s="14"/>
    </row>
    <row r="17" spans="1:5" x14ac:dyDescent="0.45">
      <c r="A17" t="s">
        <v>237</v>
      </c>
      <c r="B17">
        <v>20</v>
      </c>
      <c r="C17">
        <v>20</v>
      </c>
      <c r="D17" t="s">
        <v>119</v>
      </c>
      <c r="E17" s="14"/>
    </row>
    <row r="18" spans="1:5" x14ac:dyDescent="0.45">
      <c r="A18" t="s">
        <v>250</v>
      </c>
      <c r="B18">
        <v>14.9</v>
      </c>
      <c r="C18">
        <v>19.8</v>
      </c>
      <c r="D18" t="s">
        <v>125</v>
      </c>
      <c r="E18" s="14">
        <f>C18/B18</f>
        <v>1.3288590604026846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tabSelected="1" zoomScaleNormal="100" workbookViewId="0">
      <selection activeCell="Q4" sqref="Q4"/>
    </sheetView>
  </sheetViews>
  <sheetFormatPr defaultRowHeight="17" x14ac:dyDescent="0.45"/>
  <cols>
    <col min="1" max="1" width="7.08203125" bestFit="1" customWidth="1"/>
    <col min="2" max="2" width="13" bestFit="1" customWidth="1"/>
    <col min="3" max="3" width="32" bestFit="1" customWidth="1"/>
    <col min="4" max="4" width="40.83203125" bestFit="1" customWidth="1"/>
    <col min="5" max="5" width="22.33203125" bestFit="1" customWidth="1"/>
    <col min="6" max="6" width="7.08203125" bestFit="1" customWidth="1"/>
  </cols>
  <sheetData>
    <row r="4" spans="1:6" x14ac:dyDescent="0.45">
      <c r="C4" t="s">
        <v>63</v>
      </c>
      <c r="D4" t="s">
        <v>63</v>
      </c>
    </row>
    <row r="5" spans="1:6" x14ac:dyDescent="0.45">
      <c r="D5" s="17" t="s">
        <v>269</v>
      </c>
    </row>
    <row r="6" spans="1:6" x14ac:dyDescent="0.45">
      <c r="C6" t="s">
        <v>62</v>
      </c>
      <c r="D6" t="s">
        <v>61</v>
      </c>
      <c r="E6" t="s">
        <v>60</v>
      </c>
      <c r="F6" t="s">
        <v>59</v>
      </c>
    </row>
    <row r="7" spans="1:6" x14ac:dyDescent="0.45">
      <c r="A7" t="s">
        <v>38</v>
      </c>
      <c r="B7" t="s">
        <v>26</v>
      </c>
      <c r="C7">
        <v>1354</v>
      </c>
      <c r="F7" t="s">
        <v>20</v>
      </c>
    </row>
    <row r="8" spans="1:6" x14ac:dyDescent="0.45">
      <c r="A8" t="s">
        <v>38</v>
      </c>
      <c r="B8" t="s">
        <v>40</v>
      </c>
      <c r="D8">
        <v>282</v>
      </c>
      <c r="F8">
        <v>282</v>
      </c>
    </row>
    <row r="9" spans="1:6" x14ac:dyDescent="0.45">
      <c r="A9" t="s">
        <v>38</v>
      </c>
      <c r="B9" t="s">
        <v>28</v>
      </c>
      <c r="E9">
        <v>36</v>
      </c>
      <c r="F9">
        <v>36</v>
      </c>
    </row>
    <row r="11" spans="1:6" x14ac:dyDescent="0.45">
      <c r="A11" t="s">
        <v>58</v>
      </c>
      <c r="B11" t="s">
        <v>26</v>
      </c>
      <c r="E11">
        <v>137347</v>
      </c>
    </row>
    <row r="12" spans="1:6" x14ac:dyDescent="0.45">
      <c r="A12" t="s">
        <v>58</v>
      </c>
      <c r="B12" t="s">
        <v>40</v>
      </c>
      <c r="E12">
        <v>3117</v>
      </c>
    </row>
    <row r="13" spans="1:6" x14ac:dyDescent="0.45">
      <c r="A13" t="s">
        <v>58</v>
      </c>
      <c r="B13" t="s">
        <v>28</v>
      </c>
      <c r="E13">
        <v>495</v>
      </c>
    </row>
  </sheetData>
  <phoneticPr fontId="18" type="noConversion"/>
  <hyperlinks>
    <hyperlink ref="D5" r:id="rId1" xr:uid="{9C7C6FC8-28E1-4A44-86F7-AC30DB93E9F4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71F7-71C9-498C-9102-A88BA7CCDF02}">
  <dimension ref="B4:B10"/>
  <sheetViews>
    <sheetView zoomScale="70" zoomScaleNormal="70" workbookViewId="0">
      <selection activeCell="E24" sqref="E24"/>
    </sheetView>
  </sheetViews>
  <sheetFormatPr defaultRowHeight="17" x14ac:dyDescent="0.45"/>
  <sheetData>
    <row r="4" spans="2:2" x14ac:dyDescent="0.45">
      <c r="B4" t="s">
        <v>214</v>
      </c>
    </row>
    <row r="8" spans="2:2" x14ac:dyDescent="0.45">
      <c r="B8" t="s">
        <v>215</v>
      </c>
    </row>
    <row r="9" spans="2:2" x14ac:dyDescent="0.45">
      <c r="B9" t="s">
        <v>216</v>
      </c>
    </row>
    <row r="10" spans="2:2" x14ac:dyDescent="0.45">
      <c r="B10" t="s">
        <v>217</v>
      </c>
    </row>
  </sheetData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D32-1EFA-450E-BCCD-AAC86C1A4075}">
  <dimension ref="A1:AJ39"/>
  <sheetViews>
    <sheetView zoomScale="70" zoomScaleNormal="70" workbookViewId="0">
      <selection activeCell="AJ29" sqref="AJ29"/>
    </sheetView>
  </sheetViews>
  <sheetFormatPr defaultRowHeight="17" x14ac:dyDescent="0.45"/>
  <cols>
    <col min="36" max="36" width="12.58203125" bestFit="1" customWidth="1"/>
  </cols>
  <sheetData>
    <row r="1" spans="1:36" x14ac:dyDescent="0.45">
      <c r="AG1">
        <v>100</v>
      </c>
      <c r="AH1">
        <v>1000</v>
      </c>
      <c r="AI1">
        <v>3000</v>
      </c>
      <c r="AJ1">
        <v>20000</v>
      </c>
    </row>
    <row r="2" spans="1:36" x14ac:dyDescent="0.45">
      <c r="AG2">
        <v>922</v>
      </c>
      <c r="AH2">
        <v>9229</v>
      </c>
      <c r="AI2">
        <v>27688</v>
      </c>
      <c r="AJ2">
        <v>184593</v>
      </c>
    </row>
    <row r="3" spans="1:36" x14ac:dyDescent="0.45">
      <c r="AG3" s="14">
        <f>AG2/AG1</f>
        <v>9.2200000000000006</v>
      </c>
      <c r="AH3" s="14">
        <f>AH2/AH1</f>
        <v>9.2289999999999992</v>
      </c>
      <c r="AI3" s="14">
        <f>AI2/AI1</f>
        <v>9.2293333333333329</v>
      </c>
      <c r="AJ3" s="14">
        <f>AJ2/AJ1</f>
        <v>9.2296499999999995</v>
      </c>
    </row>
    <row r="7" spans="1:36" x14ac:dyDescent="0.45">
      <c r="B7" t="s">
        <v>248</v>
      </c>
    </row>
    <row r="8" spans="1:36" x14ac:dyDescent="0.45">
      <c r="A8" t="s">
        <v>42</v>
      </c>
      <c r="B8">
        <v>1450</v>
      </c>
      <c r="C8" t="s">
        <v>247</v>
      </c>
    </row>
    <row r="9" spans="1:36" x14ac:dyDescent="0.45">
      <c r="A9" t="s">
        <v>43</v>
      </c>
      <c r="B9">
        <v>2708</v>
      </c>
      <c r="C9" t="s">
        <v>249</v>
      </c>
    </row>
    <row r="10" spans="1:36" x14ac:dyDescent="0.45">
      <c r="A10" t="s">
        <v>250</v>
      </c>
      <c r="B10">
        <v>9.2200000000000006</v>
      </c>
      <c r="C10" t="s">
        <v>125</v>
      </c>
    </row>
    <row r="11" spans="1:36" x14ac:dyDescent="0.45">
      <c r="A11" t="s">
        <v>251</v>
      </c>
      <c r="B11">
        <v>0.05</v>
      </c>
      <c r="C11" t="s">
        <v>49</v>
      </c>
    </row>
    <row r="24" spans="33:36" x14ac:dyDescent="0.45">
      <c r="AH24" t="s">
        <v>230</v>
      </c>
      <c r="AI24">
        <v>922</v>
      </c>
      <c r="AJ24" t="s">
        <v>35</v>
      </c>
    </row>
    <row r="25" spans="33:36" x14ac:dyDescent="0.45">
      <c r="AH25" t="s">
        <v>232</v>
      </c>
      <c r="AI25">
        <v>1409000</v>
      </c>
      <c r="AJ25" t="s">
        <v>231</v>
      </c>
    </row>
    <row r="26" spans="33:36" x14ac:dyDescent="0.45">
      <c r="AI26">
        <f>AI25/AI24</f>
        <v>1528.1995661605206</v>
      </c>
      <c r="AJ26" t="s">
        <v>229</v>
      </c>
    </row>
    <row r="29" spans="33:36" x14ac:dyDescent="0.45">
      <c r="AG29" t="s">
        <v>228</v>
      </c>
      <c r="AH29">
        <v>1308</v>
      </c>
      <c r="AI29" t="s">
        <v>229</v>
      </c>
    </row>
    <row r="35" spans="23:36" x14ac:dyDescent="0.45">
      <c r="X35" t="str">
        <f>계산과정!B23</f>
        <v>일반부지</v>
      </c>
      <c r="Y35" t="str">
        <f>계산과정!C23</f>
        <v>건물</v>
      </c>
    </row>
    <row r="36" spans="23:36" x14ac:dyDescent="0.45">
      <c r="W36" t="str">
        <f>계산과정!A27</f>
        <v>OPEX</v>
      </c>
      <c r="X36">
        <f>계산과정!B27</f>
        <v>20490</v>
      </c>
      <c r="Y36">
        <f>계산과정!C27</f>
        <v>25798</v>
      </c>
      <c r="Z36" t="str">
        <f>계산과정!D27</f>
        <v>원/kW/년</v>
      </c>
    </row>
    <row r="37" spans="23:36" x14ac:dyDescent="0.45">
      <c r="X37">
        <f>X36*100/1000</f>
        <v>2049</v>
      </c>
      <c r="Y37">
        <f>Y36*100/1000</f>
        <v>2579.8000000000002</v>
      </c>
      <c r="AI37">
        <v>1</v>
      </c>
      <c r="AJ37" s="6">
        <f>187200*533</f>
        <v>99777600</v>
      </c>
    </row>
    <row r="39" spans="23:36" x14ac:dyDescent="0.45">
      <c r="AG39">
        <v>2</v>
      </c>
      <c r="AH39">
        <v>187200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004A-D139-4A2A-BBD9-CA68BABA70AA}">
  <dimension ref="A3:D11"/>
  <sheetViews>
    <sheetView workbookViewId="0">
      <selection activeCell="R30" sqref="R30"/>
    </sheetView>
  </sheetViews>
  <sheetFormatPr defaultRowHeight="17" x14ac:dyDescent="0.45"/>
  <cols>
    <col min="1" max="1" width="12.75" bestFit="1" customWidth="1"/>
  </cols>
  <sheetData>
    <row r="3" spans="1:4" x14ac:dyDescent="0.45">
      <c r="A3" t="s">
        <v>224</v>
      </c>
      <c r="B3" t="s">
        <v>223</v>
      </c>
    </row>
    <row r="4" spans="1:4" x14ac:dyDescent="0.45">
      <c r="A4">
        <v>2012</v>
      </c>
      <c r="B4">
        <v>3.3759079441190964</v>
      </c>
      <c r="D4" s="27" t="s">
        <v>225</v>
      </c>
    </row>
    <row r="5" spans="1:4" x14ac:dyDescent="0.45">
      <c r="A5">
        <v>2013</v>
      </c>
      <c r="B5">
        <v>3.3325811298194306</v>
      </c>
    </row>
    <row r="6" spans="1:4" x14ac:dyDescent="0.45">
      <c r="A6">
        <v>2014</v>
      </c>
      <c r="B6">
        <v>3.5779266129819565</v>
      </c>
    </row>
    <row r="7" spans="1:4" x14ac:dyDescent="0.45">
      <c r="A7">
        <v>2015</v>
      </c>
      <c r="B7">
        <v>3.7156864482674856</v>
      </c>
    </row>
    <row r="8" spans="1:4" x14ac:dyDescent="0.45">
      <c r="A8">
        <v>2016</v>
      </c>
      <c r="B8">
        <v>3.6598222645192813</v>
      </c>
    </row>
    <row r="9" spans="1:4" x14ac:dyDescent="0.45">
      <c r="A9">
        <v>2017</v>
      </c>
      <c r="B9">
        <v>3.7927626647145471</v>
      </c>
    </row>
    <row r="10" spans="1:4" x14ac:dyDescent="0.45">
      <c r="A10">
        <v>2018</v>
      </c>
      <c r="B10">
        <v>3.766808587115634</v>
      </c>
    </row>
    <row r="11" spans="1:4" x14ac:dyDescent="0.45">
      <c r="A11">
        <v>2019</v>
      </c>
      <c r="B11">
        <v>3.6483316239629335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85"/>
  <sheetViews>
    <sheetView workbookViewId="0">
      <selection activeCell="H29" sqref="H29"/>
    </sheetView>
  </sheetViews>
  <sheetFormatPr defaultRowHeight="17" x14ac:dyDescent="0.45"/>
  <cols>
    <col min="1" max="1" width="18.83203125" customWidth="1"/>
    <col min="2" max="2" width="13" bestFit="1" customWidth="1"/>
    <col min="3" max="3" width="15.33203125" bestFit="1" customWidth="1"/>
    <col min="4" max="4" width="16.5" bestFit="1" customWidth="1"/>
    <col min="5" max="5" width="14.25" bestFit="1" customWidth="1"/>
    <col min="6" max="6" width="14.25" customWidth="1"/>
    <col min="7" max="7" width="13.08203125" bestFit="1" customWidth="1"/>
    <col min="8" max="8" width="13.08203125" customWidth="1"/>
    <col min="9" max="9" width="21" bestFit="1" customWidth="1"/>
    <col min="10" max="10" width="13.08203125" bestFit="1" customWidth="1"/>
    <col min="11" max="11" width="20.08203125" bestFit="1" customWidth="1"/>
    <col min="12" max="13" width="13.08203125" bestFit="1" customWidth="1"/>
    <col min="14" max="14" width="12.75" bestFit="1" customWidth="1"/>
    <col min="17" max="17" width="13.08203125" bestFit="1" customWidth="1"/>
    <col min="18" max="18" width="12.75" bestFit="1" customWidth="1"/>
  </cols>
  <sheetData>
    <row r="2" spans="1:20" x14ac:dyDescent="0.45">
      <c r="E2" t="s">
        <v>31</v>
      </c>
    </row>
    <row r="3" spans="1:20" x14ac:dyDescent="0.45">
      <c r="A3" s="1"/>
      <c r="B3" s="1"/>
      <c r="C3" s="2"/>
      <c r="D3" s="2"/>
      <c r="E3" s="2" t="s">
        <v>32</v>
      </c>
      <c r="F3" s="2"/>
      <c r="M3" t="s">
        <v>121</v>
      </c>
    </row>
    <row r="4" spans="1:20" x14ac:dyDescent="0.45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129</v>
      </c>
      <c r="L4" s="2" t="s">
        <v>27</v>
      </c>
      <c r="M4" s="2" t="s">
        <v>120</v>
      </c>
      <c r="N4" s="2" t="s">
        <v>114</v>
      </c>
      <c r="O4" s="2" t="s">
        <v>115</v>
      </c>
      <c r="P4" s="2" t="s">
        <v>128</v>
      </c>
      <c r="Q4" s="2" t="s">
        <v>28</v>
      </c>
      <c r="T4" s="2"/>
    </row>
    <row r="5" spans="1:20" x14ac:dyDescent="0.45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</f>
        <v>8247.5399999999991</v>
      </c>
      <c r="K5" t="s">
        <v>130</v>
      </c>
      <c r="L5">
        <f>J5*B24*B17</f>
        <v>549.8359999999999</v>
      </c>
      <c r="M5" s="5">
        <v>22500</v>
      </c>
      <c r="N5" s="14">
        <f>(($B$26+($B$27+M5*$B$33*$B$25)*$C$64)*($B$15/$B$25)) / (L5*$J$64)</f>
        <v>186.56082347477081</v>
      </c>
      <c r="O5" s="16">
        <f>B28+B30</f>
        <v>186.46486004648341</v>
      </c>
      <c r="P5" s="16" t="s">
        <v>130</v>
      </c>
      <c r="Q5">
        <f>L5</f>
        <v>549.8359999999999</v>
      </c>
    </row>
    <row r="6" spans="1:20" x14ac:dyDescent="0.45">
      <c r="A6" s="1"/>
      <c r="B6" s="1"/>
      <c r="C6" s="1"/>
      <c r="D6" s="1"/>
      <c r="E6" s="1"/>
      <c r="I6" s="1" t="s">
        <v>44</v>
      </c>
      <c r="J6">
        <f>E5*B14*B15</f>
        <v>8247.5399999999991</v>
      </c>
      <c r="K6" t="s">
        <v>130</v>
      </c>
      <c r="L6">
        <f>J5*C24*B17</f>
        <v>412.37699999999995</v>
      </c>
      <c r="M6" s="5">
        <v>22500</v>
      </c>
      <c r="N6" s="14">
        <f>(($C$26+($C$27+M6*$C$33*$C$25)*$C$64)*($B$15/$C$25)) / (L6*$J$64)</f>
        <v>237.21809697602274</v>
      </c>
      <c r="O6" s="16">
        <f>C28+C30</f>
        <v>186.46486004648341</v>
      </c>
      <c r="P6" s="16" t="s">
        <v>130</v>
      </c>
      <c r="Q6">
        <f>0</f>
        <v>0</v>
      </c>
    </row>
    <row r="13" spans="1:20" x14ac:dyDescent="0.45">
      <c r="A13" t="s">
        <v>55</v>
      </c>
      <c r="B13" t="s">
        <v>54</v>
      </c>
      <c r="C13" t="s">
        <v>53</v>
      </c>
      <c r="D13" t="s">
        <v>52</v>
      </c>
    </row>
    <row r="14" spans="1:20" x14ac:dyDescent="0.45">
      <c r="A14" s="2" t="s">
        <v>33</v>
      </c>
      <c r="B14">
        <v>365</v>
      </c>
      <c r="C14" t="s">
        <v>36</v>
      </c>
      <c r="D14" t="s">
        <v>51</v>
      </c>
    </row>
    <row r="15" spans="1:20" x14ac:dyDescent="0.45">
      <c r="A15" s="2" t="s">
        <v>34</v>
      </c>
      <c r="B15">
        <v>10</v>
      </c>
      <c r="C15" t="s">
        <v>35</v>
      </c>
      <c r="D15" t="s">
        <v>50</v>
      </c>
    </row>
    <row r="16" spans="1:20" x14ac:dyDescent="0.45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6" x14ac:dyDescent="0.45">
      <c r="A17" s="2" t="s">
        <v>48</v>
      </c>
      <c r="B17">
        <v>0.2</v>
      </c>
      <c r="C17" t="s">
        <v>49</v>
      </c>
      <c r="D17" t="s">
        <v>48</v>
      </c>
    </row>
    <row r="18" spans="1:6" x14ac:dyDescent="0.45">
      <c r="A18" s="2"/>
    </row>
    <row r="19" spans="1:6" x14ac:dyDescent="0.45">
      <c r="A19" s="2"/>
    </row>
    <row r="20" spans="1:6" x14ac:dyDescent="0.45">
      <c r="A20" s="2"/>
    </row>
    <row r="23" spans="1:6" x14ac:dyDescent="0.45">
      <c r="B23" s="2" t="s">
        <v>45</v>
      </c>
      <c r="C23" t="s">
        <v>44</v>
      </c>
    </row>
    <row r="24" spans="1:6" x14ac:dyDescent="0.45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6" x14ac:dyDescent="0.45">
      <c r="A25" t="s">
        <v>124</v>
      </c>
      <c r="B25" s="14">
        <v>14.9</v>
      </c>
      <c r="C25" s="14">
        <v>19.8</v>
      </c>
      <c r="D25" t="s">
        <v>125</v>
      </c>
      <c r="E25" t="s">
        <v>126</v>
      </c>
    </row>
    <row r="26" spans="1:6" x14ac:dyDescent="0.45">
      <c r="A26" s="2" t="s">
        <v>42</v>
      </c>
      <c r="B26">
        <v>1366000</v>
      </c>
      <c r="C26">
        <v>1719843</v>
      </c>
      <c r="D26" t="s">
        <v>64</v>
      </c>
      <c r="F26" t="s">
        <v>227</v>
      </c>
    </row>
    <row r="27" spans="1:6" x14ac:dyDescent="0.45">
      <c r="A27" s="2" t="s">
        <v>43</v>
      </c>
      <c r="B27">
        <v>20490</v>
      </c>
      <c r="C27">
        <v>25798</v>
      </c>
      <c r="D27" t="s">
        <v>154</v>
      </c>
    </row>
    <row r="28" spans="1:6" x14ac:dyDescent="0.45">
      <c r="A28" s="2" t="s">
        <v>110</v>
      </c>
      <c r="B28" s="15">
        <f>SMP!J5</f>
        <v>131.072</v>
      </c>
      <c r="C28" s="15">
        <f>SMP!J5</f>
        <v>131.072</v>
      </c>
      <c r="D28" t="s">
        <v>111</v>
      </c>
      <c r="E28" t="s">
        <v>112</v>
      </c>
    </row>
    <row r="29" spans="1:6" x14ac:dyDescent="0.45">
      <c r="A29" s="2" t="s">
        <v>116</v>
      </c>
      <c r="B29">
        <v>1</v>
      </c>
      <c r="C29">
        <v>1</v>
      </c>
    </row>
    <row r="30" spans="1:6" x14ac:dyDescent="0.45">
      <c r="A30" s="2" t="s">
        <v>113</v>
      </c>
      <c r="B30" s="15">
        <f>B29*REC!P3/1000</f>
        <v>55.392860046483399</v>
      </c>
      <c r="C30" s="15">
        <f>C29*REC!P3/1000</f>
        <v>55.392860046483399</v>
      </c>
      <c r="D30" t="s">
        <v>111</v>
      </c>
      <c r="E30" t="s">
        <v>112</v>
      </c>
    </row>
    <row r="31" spans="1:6" x14ac:dyDescent="0.45">
      <c r="A31" s="2" t="s">
        <v>197</v>
      </c>
      <c r="B31">
        <v>4.4999999999999998E-2</v>
      </c>
      <c r="C31">
        <v>4.4999999999999998E-2</v>
      </c>
      <c r="D31" t="s">
        <v>49</v>
      </c>
    </row>
    <row r="32" spans="1:6" x14ac:dyDescent="0.45">
      <c r="A32" s="2" t="s">
        <v>196</v>
      </c>
      <c r="B32" s="15">
        <v>20</v>
      </c>
      <c r="C32" s="15">
        <v>20</v>
      </c>
      <c r="D32" t="s">
        <v>119</v>
      </c>
    </row>
    <row r="33" spans="1:10" x14ac:dyDescent="0.45">
      <c r="A33" s="2" t="s">
        <v>122</v>
      </c>
      <c r="B33">
        <v>0.05</v>
      </c>
      <c r="C33">
        <v>0.05</v>
      </c>
      <c r="D33" t="s">
        <v>49</v>
      </c>
      <c r="E33" t="s">
        <v>123</v>
      </c>
    </row>
    <row r="34" spans="1:10" x14ac:dyDescent="0.45">
      <c r="A34" s="2" t="s">
        <v>195</v>
      </c>
      <c r="B34" s="13">
        <v>8.0000000000000002E-3</v>
      </c>
      <c r="C34" s="13">
        <v>8.0000000000000002E-3</v>
      </c>
      <c r="D34" t="s">
        <v>49</v>
      </c>
      <c r="E34" t="s">
        <v>127</v>
      </c>
    </row>
    <row r="35" spans="1:10" s="19" customFormat="1" x14ac:dyDescent="0.45">
      <c r="A35" s="22"/>
      <c r="B35" s="23"/>
      <c r="C35" s="23"/>
    </row>
    <row r="36" spans="1:10" x14ac:dyDescent="0.45">
      <c r="A36" s="2"/>
      <c r="B36" s="13"/>
      <c r="C36" s="13"/>
    </row>
    <row r="37" spans="1:10" x14ac:dyDescent="0.45">
      <c r="A37" s="2"/>
      <c r="B37" s="13">
        <f>($B$26+($B$27+M5*$B$33*$B$25)*$C$64)*($B$15/$B$25)</f>
        <v>1241998.7601730064</v>
      </c>
      <c r="C37" s="13"/>
      <c r="D37">
        <f>(($B$26+($B$27+M5*$B$33*$B$25)*$C$64)*($B$15/$B$25)) / (L5*$J$64)</f>
        <v>186.56082347477081</v>
      </c>
    </row>
    <row r="38" spans="1:10" x14ac:dyDescent="0.45">
      <c r="A38" s="2"/>
      <c r="B38" s="13">
        <f>L5*$J$64</f>
        <v>6657.3396120379248</v>
      </c>
      <c r="C38" s="13"/>
      <c r="D38">
        <f>B37/B38</f>
        <v>186.56082347477081</v>
      </c>
    </row>
    <row r="39" spans="1:10" x14ac:dyDescent="0.45">
      <c r="A39" s="2"/>
      <c r="B39" s="13"/>
      <c r="C39" s="13"/>
    </row>
    <row r="42" spans="1:10" s="19" customFormat="1" x14ac:dyDescent="0.45"/>
    <row r="43" spans="1:10" x14ac:dyDescent="0.45">
      <c r="C43" s="18"/>
      <c r="D43" s="6"/>
    </row>
    <row r="44" spans="1:10" x14ac:dyDescent="0.45">
      <c r="A44">
        <v>1</v>
      </c>
      <c r="B44" t="s">
        <v>155</v>
      </c>
      <c r="C44" s="20">
        <f>1/(1+$B$31)^(A44)</f>
        <v>0.95693779904306231</v>
      </c>
      <c r="E44">
        <v>1</v>
      </c>
      <c r="F44" t="s">
        <v>134</v>
      </c>
      <c r="G44" s="21">
        <f t="shared" ref="G44:G63" si="0">(1-$B$34)^(E44)</f>
        <v>0.99199999999999999</v>
      </c>
      <c r="I44" t="s">
        <v>175</v>
      </c>
      <c r="J44" s="21">
        <f t="shared" ref="J44:J63" si="1">C44*G44</f>
        <v>0.94928229665071784</v>
      </c>
    </row>
    <row r="45" spans="1:10" x14ac:dyDescent="0.45">
      <c r="A45">
        <v>2</v>
      </c>
      <c r="B45" t="s">
        <v>156</v>
      </c>
      <c r="C45" s="20">
        <f>1/(1+$B$31)^(A45)</f>
        <v>0.91572995123738021</v>
      </c>
      <c r="E45">
        <v>2</v>
      </c>
      <c r="F45" t="s">
        <v>136</v>
      </c>
      <c r="G45" s="21">
        <f t="shared" si="0"/>
        <v>0.98406399999999994</v>
      </c>
      <c r="I45" t="s">
        <v>176</v>
      </c>
      <c r="J45" s="21">
        <f t="shared" si="1"/>
        <v>0.90113687873446124</v>
      </c>
    </row>
    <row r="46" spans="1:10" x14ac:dyDescent="0.45">
      <c r="A46">
        <v>3</v>
      </c>
      <c r="B46" t="s">
        <v>157</v>
      </c>
      <c r="C46" s="20">
        <f>1/(1+$B$31)^(A46)</f>
        <v>0.87629660405490928</v>
      </c>
      <c r="E46">
        <v>3</v>
      </c>
      <c r="F46" t="s">
        <v>137</v>
      </c>
      <c r="G46" s="21">
        <f t="shared" si="0"/>
        <v>0.97619148799999989</v>
      </c>
      <c r="I46" t="s">
        <v>177</v>
      </c>
      <c r="J46" s="21">
        <f t="shared" si="1"/>
        <v>0.85543328584170863</v>
      </c>
    </row>
    <row r="47" spans="1:10" x14ac:dyDescent="0.45">
      <c r="A47">
        <v>4</v>
      </c>
      <c r="B47" t="s">
        <v>158</v>
      </c>
      <c r="C47" s="20">
        <f t="shared" ref="C47:C63" si="2">1/(1+$B$31)^(A47)</f>
        <v>0.83856134359321488</v>
      </c>
      <c r="E47">
        <v>4</v>
      </c>
      <c r="F47" t="s">
        <v>138</v>
      </c>
      <c r="G47" s="21">
        <f t="shared" si="0"/>
        <v>0.96838195609599986</v>
      </c>
      <c r="I47" t="s">
        <v>178</v>
      </c>
      <c r="J47" s="21">
        <f t="shared" si="1"/>
        <v>0.81204767421528723</v>
      </c>
    </row>
    <row r="48" spans="1:10" x14ac:dyDescent="0.45">
      <c r="A48">
        <v>5</v>
      </c>
      <c r="B48" t="s">
        <v>159</v>
      </c>
      <c r="C48" s="20">
        <f t="shared" si="2"/>
        <v>0.80245104650068411</v>
      </c>
      <c r="E48">
        <v>5</v>
      </c>
      <c r="F48" t="s">
        <v>139</v>
      </c>
      <c r="G48" s="21">
        <f t="shared" si="0"/>
        <v>0.96063490044723188</v>
      </c>
      <c r="I48" t="s">
        <v>179</v>
      </c>
      <c r="J48" s="21">
        <f t="shared" si="1"/>
        <v>0.77086248116896172</v>
      </c>
    </row>
    <row r="49" spans="1:10" x14ac:dyDescent="0.45">
      <c r="A49">
        <v>6</v>
      </c>
      <c r="B49" t="s">
        <v>160</v>
      </c>
      <c r="C49" s="20">
        <f t="shared" si="2"/>
        <v>0.76789573827816682</v>
      </c>
      <c r="E49">
        <v>6</v>
      </c>
      <c r="F49" t="s">
        <v>140</v>
      </c>
      <c r="G49" s="21">
        <f t="shared" si="0"/>
        <v>0.95294982124365391</v>
      </c>
      <c r="I49" t="s">
        <v>180</v>
      </c>
      <c r="J49" s="21">
        <f t="shared" si="1"/>
        <v>0.73176610652594276</v>
      </c>
    </row>
    <row r="50" spans="1:10" x14ac:dyDescent="0.45">
      <c r="A50">
        <v>7</v>
      </c>
      <c r="B50" t="s">
        <v>161</v>
      </c>
      <c r="C50" s="20">
        <f t="shared" si="2"/>
        <v>0.73482845768245619</v>
      </c>
      <c r="E50">
        <v>7</v>
      </c>
      <c r="F50" t="s">
        <v>141</v>
      </c>
      <c r="G50" s="21">
        <f t="shared" si="0"/>
        <v>0.9453262226737047</v>
      </c>
      <c r="I50" t="s">
        <v>181</v>
      </c>
      <c r="J50" s="21">
        <f t="shared" si="1"/>
        <v>0.69465261021410052</v>
      </c>
    </row>
    <row r="51" spans="1:10" x14ac:dyDescent="0.45">
      <c r="A51">
        <v>8</v>
      </c>
      <c r="B51" t="s">
        <v>162</v>
      </c>
      <c r="C51" s="20">
        <f t="shared" si="2"/>
        <v>0.70318512696885782</v>
      </c>
      <c r="E51">
        <v>8</v>
      </c>
      <c r="F51" t="s">
        <v>142</v>
      </c>
      <c r="G51" s="21">
        <f t="shared" si="0"/>
        <v>0.93776361289231502</v>
      </c>
      <c r="I51" t="s">
        <v>182</v>
      </c>
      <c r="J51" s="21">
        <f t="shared" si="1"/>
        <v>0.65942142519845737</v>
      </c>
    </row>
    <row r="52" spans="1:10" x14ac:dyDescent="0.45">
      <c r="A52">
        <v>9</v>
      </c>
      <c r="B52" t="s">
        <v>163</v>
      </c>
      <c r="C52" s="20">
        <f t="shared" si="2"/>
        <v>0.67290442772139514</v>
      </c>
      <c r="E52">
        <v>9</v>
      </c>
      <c r="F52" t="s">
        <v>143</v>
      </c>
      <c r="G52" s="21">
        <f t="shared" si="0"/>
        <v>0.93026150398917651</v>
      </c>
      <c r="I52" t="s">
        <v>183</v>
      </c>
      <c r="J52" s="21">
        <f t="shared" si="1"/>
        <v>0.62597708497308113</v>
      </c>
    </row>
    <row r="53" spans="1:10" x14ac:dyDescent="0.45">
      <c r="A53">
        <v>10</v>
      </c>
      <c r="B53" t="s">
        <v>164</v>
      </c>
      <c r="C53" s="20">
        <f t="shared" si="2"/>
        <v>0.64392768203004325</v>
      </c>
      <c r="E53">
        <v>10</v>
      </c>
      <c r="F53" t="s">
        <v>144</v>
      </c>
      <c r="G53" s="21">
        <f t="shared" si="0"/>
        <v>0.92281941195726302</v>
      </c>
      <c r="I53" t="s">
        <v>184</v>
      </c>
      <c r="J53" s="21">
        <f t="shared" si="1"/>
        <v>0.59422896487396792</v>
      </c>
    </row>
    <row r="54" spans="1:10" x14ac:dyDescent="0.45">
      <c r="A54">
        <v>11</v>
      </c>
      <c r="B54" t="s">
        <v>165</v>
      </c>
      <c r="C54" s="20">
        <f t="shared" si="2"/>
        <v>0.61619873878473042</v>
      </c>
      <c r="E54">
        <v>11</v>
      </c>
      <c r="F54" t="s">
        <v>145</v>
      </c>
      <c r="G54" s="21">
        <f t="shared" si="0"/>
        <v>0.9154368566616049</v>
      </c>
      <c r="I54" t="s">
        <v>185</v>
      </c>
      <c r="J54" s="21">
        <f t="shared" si="1"/>
        <v>0.56409103651193893</v>
      </c>
    </row>
    <row r="55" spans="1:10" x14ac:dyDescent="0.45">
      <c r="A55">
        <v>12</v>
      </c>
      <c r="B55" t="s">
        <v>166</v>
      </c>
      <c r="C55" s="20">
        <f t="shared" si="2"/>
        <v>0.58966386486577083</v>
      </c>
      <c r="E55">
        <v>12</v>
      </c>
      <c r="F55" t="s">
        <v>135</v>
      </c>
      <c r="G55" s="21">
        <f t="shared" si="0"/>
        <v>0.90811336180831204</v>
      </c>
      <c r="I55" t="s">
        <v>186</v>
      </c>
      <c r="J55" s="21">
        <f t="shared" si="1"/>
        <v>0.53548163466013732</v>
      </c>
    </row>
    <row r="56" spans="1:10" x14ac:dyDescent="0.45">
      <c r="A56">
        <v>13</v>
      </c>
      <c r="B56" t="s">
        <v>167</v>
      </c>
      <c r="C56" s="20">
        <f t="shared" si="2"/>
        <v>0.56427164101987637</v>
      </c>
      <c r="E56">
        <v>13</v>
      </c>
      <c r="F56" t="s">
        <v>146</v>
      </c>
      <c r="G56" s="21">
        <f t="shared" si="0"/>
        <v>0.90084845491384558</v>
      </c>
      <c r="I56" t="s">
        <v>187</v>
      </c>
      <c r="J56" s="21">
        <f t="shared" si="1"/>
        <v>0.50832323596445572</v>
      </c>
    </row>
    <row r="57" spans="1:10" x14ac:dyDescent="0.45">
      <c r="A57">
        <v>14</v>
      </c>
      <c r="B57" t="s">
        <v>168</v>
      </c>
      <c r="C57" s="20">
        <f t="shared" si="2"/>
        <v>0.53997286221997753</v>
      </c>
      <c r="E57">
        <v>14</v>
      </c>
      <c r="F57" t="s">
        <v>147</v>
      </c>
      <c r="G57" s="21">
        <f t="shared" si="0"/>
        <v>0.89364166727453465</v>
      </c>
      <c r="I57" t="s">
        <v>188</v>
      </c>
      <c r="J57" s="21">
        <f t="shared" si="1"/>
        <v>0.48254224887726332</v>
      </c>
    </row>
    <row r="58" spans="1:10" x14ac:dyDescent="0.45">
      <c r="A58">
        <v>15</v>
      </c>
      <c r="B58" t="s">
        <v>169</v>
      </c>
      <c r="C58" s="20">
        <f t="shared" si="2"/>
        <v>0.51672044231576797</v>
      </c>
      <c r="E58">
        <v>15</v>
      </c>
      <c r="F58" t="s">
        <v>148</v>
      </c>
      <c r="G58" s="21">
        <f t="shared" si="0"/>
        <v>0.88649253393633842</v>
      </c>
      <c r="I58" t="s">
        <v>189</v>
      </c>
      <c r="J58" s="21">
        <f t="shared" si="1"/>
        <v>0.45806881424521073</v>
      </c>
    </row>
    <row r="59" spans="1:10" x14ac:dyDescent="0.45">
      <c r="A59">
        <v>16</v>
      </c>
      <c r="B59" t="s">
        <v>170</v>
      </c>
      <c r="C59" s="20">
        <f t="shared" si="2"/>
        <v>0.49446932279020878</v>
      </c>
      <c r="E59">
        <v>16</v>
      </c>
      <c r="F59" t="s">
        <v>149</v>
      </c>
      <c r="G59" s="21">
        <f t="shared" si="0"/>
        <v>0.87940059366484769</v>
      </c>
      <c r="I59" t="s">
        <v>190</v>
      </c>
      <c r="J59" s="21">
        <f t="shared" si="1"/>
        <v>0.43483661601076479</v>
      </c>
    </row>
    <row r="60" spans="1:10" x14ac:dyDescent="0.45">
      <c r="A60">
        <v>17</v>
      </c>
      <c r="B60" t="s">
        <v>171</v>
      </c>
      <c r="C60" s="20">
        <f t="shared" si="2"/>
        <v>0.47317638544517582</v>
      </c>
      <c r="E60">
        <v>17</v>
      </c>
      <c r="F60" t="s">
        <v>150</v>
      </c>
      <c r="G60" s="21">
        <f t="shared" si="0"/>
        <v>0.87236538891552895</v>
      </c>
      <c r="I60" t="s">
        <v>191</v>
      </c>
      <c r="J60" s="21">
        <f t="shared" si="1"/>
        <v>0.41278270151452501</v>
      </c>
    </row>
    <row r="61" spans="1:10" x14ac:dyDescent="0.45">
      <c r="A61">
        <v>18</v>
      </c>
      <c r="B61" t="s">
        <v>172</v>
      </c>
      <c r="C61" s="20">
        <f t="shared" si="2"/>
        <v>0.45280036884705832</v>
      </c>
      <c r="E61">
        <v>18</v>
      </c>
      <c r="F61" t="s">
        <v>151</v>
      </c>
      <c r="G61" s="21">
        <f t="shared" si="0"/>
        <v>0.86538646580420464</v>
      </c>
      <c r="I61" t="s">
        <v>192</v>
      </c>
      <c r="J61" s="21">
        <f t="shared" si="1"/>
        <v>0.39184731091139607</v>
      </c>
    </row>
    <row r="62" spans="1:10" x14ac:dyDescent="0.45">
      <c r="A62">
        <v>19</v>
      </c>
      <c r="B62" t="s">
        <v>173</v>
      </c>
      <c r="C62" s="20">
        <f t="shared" si="2"/>
        <v>0.43330178837039074</v>
      </c>
      <c r="E62">
        <v>19</v>
      </c>
      <c r="F62" t="s">
        <v>152</v>
      </c>
      <c r="G62" s="21">
        <f t="shared" si="0"/>
        <v>0.85846337407777096</v>
      </c>
      <c r="I62" t="s">
        <v>193</v>
      </c>
      <c r="J62" s="21">
        <f t="shared" si="1"/>
        <v>0.37197371523837791</v>
      </c>
    </row>
    <row r="63" spans="1:10" x14ac:dyDescent="0.45">
      <c r="A63">
        <v>20</v>
      </c>
      <c r="B63" t="s">
        <v>174</v>
      </c>
      <c r="C63" s="20">
        <f t="shared" si="2"/>
        <v>0.41464285968458453</v>
      </c>
      <c r="E63">
        <v>20</v>
      </c>
      <c r="F63" t="s">
        <v>153</v>
      </c>
      <c r="G63" s="21">
        <f t="shared" si="0"/>
        <v>0.85159566708514878</v>
      </c>
      <c r="I63" t="s">
        <v>194</v>
      </c>
      <c r="J63" s="21">
        <f t="shared" si="1"/>
        <v>0.35310806269518752</v>
      </c>
    </row>
    <row r="64" spans="1:10" x14ac:dyDescent="0.45">
      <c r="C64" s="20">
        <f>SUM(C44:C63)</f>
        <v>13.007936451453711</v>
      </c>
      <c r="J64" s="21">
        <f>SUM(J44:J63)</f>
        <v>12.107864185025946</v>
      </c>
    </row>
    <row r="65" spans="3:3" x14ac:dyDescent="0.45">
      <c r="C65" s="20"/>
    </row>
    <row r="66" spans="3:3" x14ac:dyDescent="0.45">
      <c r="C66" s="20"/>
    </row>
    <row r="67" spans="3:3" x14ac:dyDescent="0.45">
      <c r="C67" s="20"/>
    </row>
    <row r="68" spans="3:3" x14ac:dyDescent="0.45">
      <c r="C68" s="20"/>
    </row>
    <row r="69" spans="3:3" x14ac:dyDescent="0.45">
      <c r="C69" s="20"/>
    </row>
    <row r="70" spans="3:3" x14ac:dyDescent="0.45">
      <c r="C70" s="20"/>
    </row>
    <row r="71" spans="3:3" x14ac:dyDescent="0.45">
      <c r="C71" s="20"/>
    </row>
    <row r="72" spans="3:3" x14ac:dyDescent="0.45">
      <c r="C72" s="20"/>
    </row>
    <row r="73" spans="3:3" x14ac:dyDescent="0.45">
      <c r="C73" s="20"/>
    </row>
    <row r="74" spans="3:3" x14ac:dyDescent="0.45">
      <c r="C74" s="20"/>
    </row>
    <row r="75" spans="3:3" x14ac:dyDescent="0.45">
      <c r="C75" s="20"/>
    </row>
    <row r="76" spans="3:3" x14ac:dyDescent="0.45">
      <c r="C76" s="20"/>
    </row>
    <row r="77" spans="3:3" x14ac:dyDescent="0.45">
      <c r="C77" s="20"/>
    </row>
    <row r="78" spans="3:3" x14ac:dyDescent="0.45">
      <c r="C78" s="20"/>
    </row>
    <row r="79" spans="3:3" x14ac:dyDescent="0.45">
      <c r="C79" s="20"/>
    </row>
    <row r="80" spans="3:3" x14ac:dyDescent="0.45">
      <c r="C80" s="20"/>
    </row>
    <row r="81" spans="3:3" x14ac:dyDescent="0.45">
      <c r="C81" s="20"/>
    </row>
    <row r="82" spans="3:3" x14ac:dyDescent="0.45">
      <c r="C82" s="20"/>
    </row>
    <row r="83" spans="3:3" x14ac:dyDescent="0.45">
      <c r="C83" s="20"/>
    </row>
    <row r="84" spans="3:3" x14ac:dyDescent="0.45">
      <c r="C84" s="20"/>
    </row>
    <row r="85" spans="3:3" x14ac:dyDescent="0.45">
      <c r="C85" s="20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N36" sqref="N36"/>
    </sheetView>
  </sheetViews>
  <sheetFormatPr defaultRowHeight="17" x14ac:dyDescent="0.45"/>
  <cols>
    <col min="1" max="1" width="15.08203125" style="1" bestFit="1" customWidth="1"/>
    <col min="2" max="2" width="17.83203125" style="1" bestFit="1" customWidth="1"/>
    <col min="3" max="5" width="19.58203125" style="2" customWidth="1"/>
    <col min="6" max="6" width="14.25" bestFit="1" customWidth="1"/>
    <col min="13" max="13" width="11" bestFit="1" customWidth="1"/>
    <col min="14" max="14" width="16.08203125" bestFit="1" customWidth="1"/>
  </cols>
  <sheetData>
    <row r="2" spans="1:14" x14ac:dyDescent="0.45">
      <c r="A2" s="1" t="s">
        <v>29</v>
      </c>
    </row>
    <row r="3" spans="1:14" x14ac:dyDescent="0.45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45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4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4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4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4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45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4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4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4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4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45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45">
      <c r="N15" s="1"/>
    </row>
    <row r="21" spans="1:7" x14ac:dyDescent="0.45">
      <c r="A21" s="1" t="s">
        <v>30</v>
      </c>
    </row>
    <row r="22" spans="1:7" x14ac:dyDescent="0.45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45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45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45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45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45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45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45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45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45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45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45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B12"/>
  <sheetViews>
    <sheetView workbookViewId="0">
      <selection activeCell="F42" sqref="F42"/>
    </sheetView>
  </sheetViews>
  <sheetFormatPr defaultRowHeight="17" x14ac:dyDescent="0.45"/>
  <cols>
    <col min="1" max="1" width="16.58203125" customWidth="1"/>
  </cols>
  <sheetData>
    <row r="1" spans="1:2" x14ac:dyDescent="0.45">
      <c r="A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7" spans="1:2" x14ac:dyDescent="0.45">
      <c r="A7" t="s">
        <v>203</v>
      </c>
    </row>
    <row r="8" spans="1:2" x14ac:dyDescent="0.45">
      <c r="A8" t="s">
        <v>199</v>
      </c>
      <c r="B8" s="17" t="s">
        <v>198</v>
      </c>
    </row>
    <row r="9" spans="1:2" x14ac:dyDescent="0.45">
      <c r="A9" t="s">
        <v>201</v>
      </c>
      <c r="B9" s="17" t="s">
        <v>200</v>
      </c>
    </row>
    <row r="11" spans="1:2" x14ac:dyDescent="0.45">
      <c r="A11" t="s">
        <v>205</v>
      </c>
    </row>
    <row r="12" spans="1:2" x14ac:dyDescent="0.45">
      <c r="A12" t="s">
        <v>204</v>
      </c>
      <c r="B12" s="17" t="s">
        <v>202</v>
      </c>
    </row>
  </sheetData>
  <phoneticPr fontId="18" type="noConversion"/>
  <hyperlinks>
    <hyperlink ref="B8" r:id="rId1" display="https://www.data.go.kr/data/15066438/fileData.do" xr:uid="{6FD15193-DB15-4B8A-96D3-761CEA9EC006}"/>
    <hyperlink ref="B9" r:id="rId2" display="https://www.data.go.kr/data/15066413/fileData.do" xr:uid="{077D2F6C-E085-45B6-9AB8-426737ACA70D}"/>
    <hyperlink ref="B12" r:id="rId3" display="https://www.data.go.kr/data/15125094/openapi.do?recommendDataYn=Y" xr:uid="{AFC9675B-E62B-4DA2-B5E9-D53240983D2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J33" sqref="J33"/>
    </sheetView>
  </sheetViews>
  <sheetFormatPr defaultRowHeight="17" x14ac:dyDescent="0.45"/>
  <cols>
    <col min="1" max="2" width="11.08203125" bestFit="1" customWidth="1"/>
    <col min="3" max="3" width="11.5" bestFit="1" customWidth="1"/>
    <col min="4" max="4" width="11.83203125" bestFit="1" customWidth="1"/>
    <col min="5" max="5" width="16.75" bestFit="1" customWidth="1"/>
    <col min="6" max="6" width="11.5" bestFit="1" customWidth="1"/>
    <col min="7" max="7" width="13" bestFit="1" customWidth="1"/>
    <col min="8" max="8" width="14.58203125" bestFit="1" customWidth="1"/>
    <col min="9" max="9" width="11.5" bestFit="1" customWidth="1"/>
    <col min="10" max="10" width="13.3320312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08203125" bestFit="1" customWidth="1"/>
    <col min="29" max="29" width="11.08203125" bestFit="1" customWidth="1"/>
    <col min="38" max="38" width="11.08203125" bestFit="1" customWidth="1"/>
  </cols>
  <sheetData>
    <row r="1" spans="2:45" x14ac:dyDescent="0.45">
      <c r="C1" s="28" t="s">
        <v>65</v>
      </c>
      <c r="D1" s="28"/>
      <c r="E1" s="28"/>
      <c r="F1" s="28" t="s">
        <v>66</v>
      </c>
      <c r="G1" s="28"/>
      <c r="H1" s="28"/>
      <c r="I1" s="28" t="s">
        <v>67</v>
      </c>
      <c r="J1" s="28"/>
      <c r="K1" s="28"/>
    </row>
    <row r="2" spans="2:45" x14ac:dyDescent="0.45">
      <c r="C2" t="s">
        <v>68</v>
      </c>
      <c r="D2" s="4" t="s">
        <v>69</v>
      </c>
      <c r="E2" t="s">
        <v>70</v>
      </c>
      <c r="F2" t="s">
        <v>68</v>
      </c>
      <c r="G2" s="4" t="s">
        <v>69</v>
      </c>
      <c r="H2" t="s">
        <v>70</v>
      </c>
      <c r="I2" t="s">
        <v>68</v>
      </c>
      <c r="J2" s="4" t="s">
        <v>69</v>
      </c>
      <c r="K2" t="s">
        <v>70</v>
      </c>
    </row>
    <row r="3" spans="2:45" x14ac:dyDescent="0.45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45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45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45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45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45">
      <c r="D8" s="7"/>
    </row>
    <row r="10" spans="2:45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  <c r="R10" t="s">
        <v>78</v>
      </c>
      <c r="T10" t="s">
        <v>71</v>
      </c>
      <c r="U10" t="s">
        <v>72</v>
      </c>
      <c r="V10" t="s">
        <v>73</v>
      </c>
      <c r="W10" t="s">
        <v>74</v>
      </c>
      <c r="X10" t="s">
        <v>75</v>
      </c>
      <c r="Y10" t="s">
        <v>76</v>
      </c>
      <c r="Z10" t="s">
        <v>77</v>
      </c>
      <c r="AA10" t="s">
        <v>78</v>
      </c>
      <c r="AC10" t="s">
        <v>71</v>
      </c>
      <c r="AD10" t="s">
        <v>72</v>
      </c>
      <c r="AE10" t="s">
        <v>73</v>
      </c>
      <c r="AF10" t="s">
        <v>74</v>
      </c>
      <c r="AG10" t="s">
        <v>75</v>
      </c>
      <c r="AH10" t="s">
        <v>76</v>
      </c>
      <c r="AI10" t="s">
        <v>77</v>
      </c>
      <c r="AJ10" t="s">
        <v>78</v>
      </c>
      <c r="AL10" t="s">
        <v>71</v>
      </c>
      <c r="AM10" t="s">
        <v>72</v>
      </c>
      <c r="AN10" t="s">
        <v>73</v>
      </c>
      <c r="AO10" t="s">
        <v>74</v>
      </c>
      <c r="AP10" t="s">
        <v>75</v>
      </c>
      <c r="AQ10" t="s">
        <v>76</v>
      </c>
      <c r="AR10" t="s">
        <v>77</v>
      </c>
      <c r="AS10" t="s">
        <v>78</v>
      </c>
    </row>
    <row r="11" spans="2:45" x14ac:dyDescent="0.45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45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45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45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45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45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45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45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45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45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45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45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45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45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45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45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45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45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45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45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45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45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45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45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45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45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45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45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45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45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45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45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45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45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45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45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45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45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45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45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45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45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45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45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45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45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45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45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45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45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45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45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45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45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45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45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45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45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45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45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45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45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45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45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45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45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45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45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45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45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45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45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45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45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45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45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45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45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45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45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45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45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45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45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45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45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45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45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45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45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45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45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45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45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45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45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45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45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45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45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45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45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O32" sqref="O32"/>
    </sheetView>
  </sheetViews>
  <sheetFormatPr defaultRowHeight="17" x14ac:dyDescent="0.45"/>
  <sheetData>
    <row r="1" spans="1:1" x14ac:dyDescent="0.45">
      <c r="A1" t="s">
        <v>117</v>
      </c>
    </row>
    <row r="2" spans="1:1" x14ac:dyDescent="0.45">
      <c r="A2" s="17" t="s">
        <v>118</v>
      </c>
    </row>
    <row r="3" spans="1:1" x14ac:dyDescent="0.45">
      <c r="A3" t="s">
        <v>226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M32" sqref="M32"/>
    </sheetView>
  </sheetViews>
  <sheetFormatPr defaultRowHeight="17" x14ac:dyDescent="0.45"/>
  <cols>
    <col min="9" max="9" width="26.33203125" bestFit="1" customWidth="1"/>
  </cols>
  <sheetData>
    <row r="2" spans="4:10" ht="17.5" thickBot="1" x14ac:dyDescent="0.5">
      <c r="G2" t="s">
        <v>79</v>
      </c>
    </row>
    <row r="3" spans="4:10" ht="17.5" thickBot="1" x14ac:dyDescent="0.5">
      <c r="D3" s="29" t="s">
        <v>80</v>
      </c>
      <c r="E3" s="29" t="s">
        <v>81</v>
      </c>
      <c r="F3" s="29"/>
      <c r="G3" s="29"/>
    </row>
    <row r="4" spans="4:10" x14ac:dyDescent="0.45">
      <c r="D4" s="29"/>
      <c r="E4" s="10" t="s">
        <v>82</v>
      </c>
      <c r="F4" s="10" t="s">
        <v>83</v>
      </c>
      <c r="G4" s="10" t="s">
        <v>84</v>
      </c>
    </row>
    <row r="5" spans="4:10" x14ac:dyDescent="0.45">
      <c r="D5">
        <v>2024</v>
      </c>
      <c r="E5">
        <v>128.33000000000001</v>
      </c>
      <c r="F5">
        <v>133.46</v>
      </c>
      <c r="G5">
        <v>128.38999999999999</v>
      </c>
      <c r="I5" t="s">
        <v>85</v>
      </c>
      <c r="J5">
        <f>AVERAGE(G5:G9)</f>
        <v>131.072</v>
      </c>
    </row>
    <row r="6" spans="4:10" x14ac:dyDescent="0.45">
      <c r="D6" s="11" t="s">
        <v>86</v>
      </c>
      <c r="E6" s="12">
        <v>167</v>
      </c>
      <c r="F6" s="12">
        <v>176.94</v>
      </c>
      <c r="G6" s="12">
        <v>167.11</v>
      </c>
    </row>
    <row r="7" spans="4:10" x14ac:dyDescent="0.45">
      <c r="D7" s="11" t="s">
        <v>87</v>
      </c>
      <c r="E7" s="12">
        <v>196.04</v>
      </c>
      <c r="F7" s="12">
        <v>252.21</v>
      </c>
      <c r="G7" s="12">
        <v>196.65</v>
      </c>
    </row>
    <row r="8" spans="4:10" x14ac:dyDescent="0.45">
      <c r="D8" s="11" t="s">
        <v>88</v>
      </c>
      <c r="E8" s="12">
        <v>93.98</v>
      </c>
      <c r="F8" s="12">
        <v>127.85</v>
      </c>
      <c r="G8" s="12">
        <v>94.34</v>
      </c>
    </row>
    <row r="9" spans="4:10" x14ac:dyDescent="0.45">
      <c r="D9" s="11" t="s">
        <v>89</v>
      </c>
      <c r="E9" s="12">
        <v>68.52</v>
      </c>
      <c r="F9" s="12">
        <v>101.54</v>
      </c>
      <c r="G9" s="12">
        <v>68.87</v>
      </c>
    </row>
    <row r="10" spans="4:10" x14ac:dyDescent="0.45">
      <c r="D10" s="11" t="s">
        <v>90</v>
      </c>
      <c r="E10" s="12">
        <v>90.09</v>
      </c>
      <c r="F10" s="12">
        <v>152.78</v>
      </c>
      <c r="G10" s="12">
        <v>90.74</v>
      </c>
    </row>
    <row r="11" spans="4:10" x14ac:dyDescent="0.45">
      <c r="D11" s="11" t="s">
        <v>91</v>
      </c>
      <c r="E11" s="12">
        <v>94.64</v>
      </c>
      <c r="F11" s="12">
        <v>146.69</v>
      </c>
      <c r="G11" s="12">
        <v>95.16</v>
      </c>
    </row>
    <row r="12" spans="4:10" x14ac:dyDescent="0.45">
      <c r="D12" s="11" t="s">
        <v>92</v>
      </c>
      <c r="E12" s="12">
        <v>81.39</v>
      </c>
      <c r="F12" s="12">
        <v>119.72</v>
      </c>
      <c r="G12" s="12">
        <v>81.77</v>
      </c>
    </row>
    <row r="13" spans="4:10" x14ac:dyDescent="0.45">
      <c r="D13" s="11" t="s">
        <v>93</v>
      </c>
      <c r="E13" s="12">
        <v>76.91</v>
      </c>
      <c r="F13" s="12">
        <v>91.77</v>
      </c>
      <c r="G13" s="12">
        <v>77.06</v>
      </c>
    </row>
    <row r="14" spans="4:10" x14ac:dyDescent="0.45">
      <c r="D14" s="11" t="s">
        <v>94</v>
      </c>
      <c r="E14" s="12">
        <v>101.54</v>
      </c>
      <c r="F14" s="12">
        <v>125.83</v>
      </c>
      <c r="G14" s="12">
        <v>101.76</v>
      </c>
    </row>
    <row r="15" spans="4:10" x14ac:dyDescent="0.45">
      <c r="D15" s="11" t="s">
        <v>95</v>
      </c>
      <c r="E15" s="12">
        <v>141.78</v>
      </c>
      <c r="F15" s="12">
        <v>195.87</v>
      </c>
      <c r="G15" s="12">
        <v>142.26</v>
      </c>
    </row>
    <row r="16" spans="4:10" x14ac:dyDescent="0.45">
      <c r="D16" s="11" t="s">
        <v>96</v>
      </c>
      <c r="E16" s="12">
        <v>151.56</v>
      </c>
      <c r="F16" s="12">
        <v>213.86</v>
      </c>
      <c r="G16" s="12">
        <v>152.1</v>
      </c>
    </row>
    <row r="17" spans="4:7" x14ac:dyDescent="0.45">
      <c r="D17" s="11" t="s">
        <v>97</v>
      </c>
      <c r="E17" s="12">
        <v>160.12</v>
      </c>
      <c r="F17" s="12">
        <v>245.94</v>
      </c>
      <c r="G17" s="12">
        <v>160.83000000000001</v>
      </c>
    </row>
    <row r="18" spans="4:7" x14ac:dyDescent="0.45">
      <c r="D18" s="11" t="s">
        <v>98</v>
      </c>
      <c r="E18" s="12">
        <v>125.9281</v>
      </c>
      <c r="F18" s="12">
        <v>211.18389999999999</v>
      </c>
      <c r="G18" s="12">
        <v>126.6276</v>
      </c>
    </row>
    <row r="19" spans="4:7" x14ac:dyDescent="0.45">
      <c r="D19" s="11" t="s">
        <v>99</v>
      </c>
      <c r="E19" s="12">
        <v>117.42400000000001</v>
      </c>
      <c r="F19" s="12">
        <v>159.15899999999999</v>
      </c>
      <c r="G19" s="12">
        <v>117.768</v>
      </c>
    </row>
    <row r="20" spans="4:7" x14ac:dyDescent="0.45">
      <c r="D20" s="11" t="s">
        <v>100</v>
      </c>
      <c r="E20" s="12">
        <v>105.084</v>
      </c>
      <c r="F20" s="12">
        <v>0</v>
      </c>
      <c r="G20" s="12">
        <v>0</v>
      </c>
    </row>
    <row r="21" spans="4:7" x14ac:dyDescent="0.45">
      <c r="D21" s="11" t="s">
        <v>101</v>
      </c>
      <c r="E21" s="12">
        <v>122.65</v>
      </c>
      <c r="F21" s="12">
        <v>0</v>
      </c>
      <c r="G21" s="12">
        <v>0</v>
      </c>
    </row>
    <row r="22" spans="4:7" x14ac:dyDescent="0.45">
      <c r="D22" s="11" t="s">
        <v>102</v>
      </c>
      <c r="E22" s="12">
        <v>83.835999999999999</v>
      </c>
      <c r="F22" s="12">
        <v>0</v>
      </c>
      <c r="G22" s="12">
        <v>0</v>
      </c>
    </row>
    <row r="23" spans="4:7" x14ac:dyDescent="0.45">
      <c r="D23" s="11" t="s">
        <v>103</v>
      </c>
      <c r="E23" s="12">
        <v>79.275000000000006</v>
      </c>
      <c r="F23" s="12">
        <v>0</v>
      </c>
      <c r="G23" s="12">
        <v>0</v>
      </c>
    </row>
    <row r="24" spans="4:7" x14ac:dyDescent="0.45">
      <c r="D24" s="11" t="s">
        <v>104</v>
      </c>
      <c r="E24" s="12">
        <v>62.122999999999998</v>
      </c>
      <c r="F24" s="12">
        <v>0</v>
      </c>
      <c r="G24" s="12">
        <v>0</v>
      </c>
    </row>
    <row r="25" spans="4:7" x14ac:dyDescent="0.45">
      <c r="D25" s="11" t="s">
        <v>105</v>
      </c>
      <c r="E25" s="12">
        <v>55.968000000000004</v>
      </c>
      <c r="F25" s="12">
        <v>0</v>
      </c>
      <c r="G25" s="12">
        <v>0</v>
      </c>
    </row>
    <row r="26" spans="4:7" x14ac:dyDescent="0.45">
      <c r="D26" s="11" t="s">
        <v>106</v>
      </c>
      <c r="E26" s="12">
        <v>50.728999999999999</v>
      </c>
      <c r="F26" s="12">
        <v>0</v>
      </c>
      <c r="G26" s="12">
        <v>0</v>
      </c>
    </row>
    <row r="27" spans="4:7" x14ac:dyDescent="0.45">
      <c r="D27" s="11" t="s">
        <v>107</v>
      </c>
      <c r="E27" s="12">
        <v>47.543999999999997</v>
      </c>
      <c r="F27" s="12">
        <v>0</v>
      </c>
      <c r="G27" s="12">
        <v>0</v>
      </c>
    </row>
    <row r="28" spans="4:7" x14ac:dyDescent="0.45">
      <c r="D28" s="11" t="s">
        <v>108</v>
      </c>
      <c r="E28" s="12">
        <v>49.11</v>
      </c>
      <c r="F28" s="12">
        <v>0</v>
      </c>
      <c r="G28" s="12">
        <v>0</v>
      </c>
    </row>
    <row r="29" spans="4:7" x14ac:dyDescent="0.45">
      <c r="D29" t="s">
        <v>109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3:A5"/>
  <sheetViews>
    <sheetView workbookViewId="0">
      <selection activeCell="X9" sqref="X9"/>
    </sheetView>
  </sheetViews>
  <sheetFormatPr defaultRowHeight="17" x14ac:dyDescent="0.45"/>
  <sheetData>
    <row r="3" spans="1:1" x14ac:dyDescent="0.45">
      <c r="A3" t="s">
        <v>131</v>
      </c>
    </row>
    <row r="4" spans="1:1" x14ac:dyDescent="0.45">
      <c r="A4" t="s">
        <v>132</v>
      </c>
    </row>
    <row r="5" spans="1:1" x14ac:dyDescent="0.45">
      <c r="A5" t="s">
        <v>133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size="17" baseType="lpstr">
      <vt:lpstr>전체 디자인</vt:lpstr>
      <vt:lpstr>데이터 개요</vt:lpstr>
      <vt:lpstr>계산과정</vt:lpstr>
      <vt:lpstr>데이터</vt:lpstr>
      <vt:lpstr>출처</vt:lpstr>
      <vt:lpstr>REC</vt:lpstr>
      <vt:lpstr>REC가중치</vt:lpstr>
      <vt:lpstr>SMP</vt:lpstr>
      <vt:lpstr>정의 및 규제</vt:lpstr>
      <vt:lpstr>일사량종류</vt:lpstr>
      <vt:lpstr>선행연구&gt;&gt;</vt:lpstr>
      <vt:lpstr>파라미터들</vt:lpstr>
      <vt:lpstr>신재생에너지백서</vt:lpstr>
      <vt:lpstr>선행연구 잠재량</vt:lpstr>
      <vt:lpstr>Wang et al.(2021)</vt:lpstr>
      <vt:lpstr>KEEI(2023)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2025-03-05T08:12:41Z</dcterms:modified>
</cp:coreProperties>
</file>