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F8F8013C-51D1-4B2B-8EE7-1ED7FB58E834}" xr6:coauthVersionLast="47" xr6:coauthVersionMax="47" xr10:uidLastSave="{00000000-0000-0000-0000-000000000000}"/>
  <bookViews>
    <workbookView xWindow="25490" yWindow="-5020" windowWidth="38620" windowHeight="21100" xr2:uid="{B25731AF-BFCF-4C4F-9EF9-EFA70691F623}"/>
  </bookViews>
  <sheets>
    <sheet name="계산과정" sheetId="3" r:id="rId1"/>
    <sheet name="데이터" sheetId="1" r:id="rId2"/>
    <sheet name="출처" sheetId="2" r:id="rId3"/>
    <sheet name="REC" sheetId="7" r:id="rId4"/>
    <sheet name="REC가중치" sheetId="10" r:id="rId5"/>
    <sheet name="SMP" sheetId="8" r:id="rId6"/>
    <sheet name="부지 대비 모듈 면적" sheetId="4" r:id="rId7"/>
    <sheet name="선행연구 잠재량" sheetId="5" r:id="rId8"/>
    <sheet name="정의 및 규제" sheetId="6" r:id="rId9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C64" i="3"/>
  <c r="N5" i="3"/>
  <c r="J6" i="3"/>
  <c r="J5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6" i="3"/>
  <c r="J46" i="3" s="1"/>
  <c r="C45" i="3"/>
  <c r="J45" i="3" s="1"/>
  <c r="C44" i="3"/>
  <c r="J47" i="3"/>
  <c r="J48" i="3"/>
  <c r="J49" i="3"/>
  <c r="J50" i="3"/>
  <c r="G44" i="3"/>
  <c r="G45" i="3"/>
  <c r="G46" i="3"/>
  <c r="G47" i="3"/>
  <c r="G48" i="3"/>
  <c r="G49" i="3"/>
  <c r="G50" i="3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G60" i="3"/>
  <c r="G61" i="3"/>
  <c r="G62" i="3"/>
  <c r="G63" i="3"/>
  <c r="Q6" i="3"/>
  <c r="J62" i="3" l="1"/>
  <c r="J60" i="3"/>
  <c r="J61" i="3"/>
  <c r="J59" i="3"/>
  <c r="J63" i="3"/>
  <c r="J44" i="3"/>
  <c r="J64" i="3" s="1"/>
  <c r="D37" i="3" s="1"/>
  <c r="B30" i="3"/>
  <c r="C30" i="3"/>
  <c r="C28" i="3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6" i="3" l="1"/>
  <c r="O5" i="3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24" i="3"/>
  <c r="B16" i="3"/>
  <c r="L5" i="3" l="1"/>
  <c r="L6" i="3"/>
  <c r="Q5" i="3" l="1"/>
</calcChain>
</file>

<file path=xl/sharedStrings.xml><?xml version="1.0" encoding="utf-8"?>
<sst xmlns="http://schemas.openxmlformats.org/spreadsheetml/2006/main" count="428" uniqueCount="200">
  <si>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</si>
  <si>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</si>
  <si>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</si>
  <si>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</si>
  <si>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</si>
  <si>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</si>
  <si>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</si>
  <si>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</si>
  <si>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</si>
  <si>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</si>
  <si>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</si>
  <si>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</si>
  <si>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</si>
  <si>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</si>
  <si>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</si>
  <si>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</si>
  <si>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</si>
  <si>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</si>
  <si>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</si>
  <si>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</si>
  <si>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</si>
  <si>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</si>
  <si>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</si>
  <si>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</si>
  <si>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</si>
  <si>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</si>
  <si>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</si>
  <si>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</si>
  <si>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</si>
  <si>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</si>
  <si>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</si>
  <si>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</si>
  <si>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</si>
  <si>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</si>
  <si>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</si>
  <si>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</si>
  <si>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</si>
  <si>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</si>
  <si>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</si>
  <si>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</si>
  <si>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</si>
  <si>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</si>
  <si>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</si>
  <si>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</si>
  <si>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</si>
  <si>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</si>
  <si>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</si>
  <si>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</si>
  <si>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</si>
  <si>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</si>
  <si>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</si>
  <si>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</si>
  <si>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</si>
  <si>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</si>
  <si>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</si>
  <si>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</si>
  <si>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</si>
  <si>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</si>
  <si>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</si>
  <si>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</si>
  <si>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</si>
  <si>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</si>
  <si>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</si>
  <si>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</si>
  <si>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</si>
  <si>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</si>
  <si>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</si>
  <si>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</si>
  <si>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</si>
  <si>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</si>
  <si>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</si>
  <si>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</si>
  <si>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</si>
  <si>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</si>
  <si>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</si>
  <si>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</si>
  <si>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</si>
  <si>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</si>
  <si>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</si>
  <si>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</si>
  <si>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</si>
  <si>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</si>
  <si>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</si>
  <si>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</si>
  <si>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</si>
  <si>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</si>
  <si>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</si>
  <si>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</si>
  <si>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</si>
  <si>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</si>
  <si>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</si>
  <si>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</si>
  <si>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</si>
  <si>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</si>
  <si>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</si>
  <si>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</si>
  <si>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</si>
  <si>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</si>
  <si>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</si>
  <si>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</si>
  <si>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</si>
  <si>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</si>
  <si>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</si>
  <si>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</si>
  <si>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</si>
  <si>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</si>
  <si>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</si>
  <si>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</si>
  <si>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</si>
  <si>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</si>
  <si>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</si>
  <si>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</si>
  <si>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</si>
  <si>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</si>
  <si>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</si>
  <si>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</si>
  <si>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</si>
  <si>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</si>
  <si>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</si>
  <si>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</si>
  <si>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위 홈피에서 관계법령</t>
    <phoneticPr fontId="18" type="noConversion"/>
  </si>
  <si>
    <t>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</si>
  <si>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</si>
  <si>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</si>
  <si>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</si>
  <si>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</si>
  <si>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</si>
  <si>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</si>
  <si>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</si>
  <si>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</si>
  <si>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</si>
  <si>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</si>
  <si>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</si>
  <si>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신재생에너지백서 (2020)</t>
    <phoneticPr fontId="18" type="noConversion"/>
  </si>
  <si>
    <t>김진영 외 (2019) 기초지방자치단체별 보급 가능한 재생에너지 시장잠재량을 이용한 에너지 자립률 평가</t>
    <phoneticPr fontId="18" type="noConversion"/>
  </si>
  <si>
    <t>(수식) 에경연 LCOE 보고서 27페이지</t>
    <phoneticPr fontId="18" type="noConversion"/>
  </si>
  <si>
    <t>(1-d)^(1)</t>
    <phoneticPr fontId="18" type="noConversion"/>
  </si>
  <si>
    <t>(1-d)^(12)</t>
  </si>
  <si>
    <t>(1-d)^(2)</t>
    <phoneticPr fontId="18" type="noConversion"/>
  </si>
  <si>
    <t>(1-d)^(3)</t>
  </si>
  <si>
    <t>(1-d)^(4)</t>
  </si>
  <si>
    <t>(1-d)^(5)</t>
  </si>
  <si>
    <t>(1-d)^(6)</t>
  </si>
  <si>
    <t>(1-d)^(7)</t>
  </si>
  <si>
    <t>(1-d)^(8)</t>
  </si>
  <si>
    <t>(1-d)^(9)</t>
  </si>
  <si>
    <t>(1-d)^(10)</t>
  </si>
  <si>
    <t>(1-d)^(11)</t>
  </si>
  <si>
    <t>(1-d)^(13)</t>
  </si>
  <si>
    <t>(1-d)^(14)</t>
  </si>
  <si>
    <t>(1-d)^(15)</t>
  </si>
  <si>
    <t>(1-d)^(16)</t>
  </si>
  <si>
    <t>(1-d)^(17)</t>
  </si>
  <si>
    <t>(1-d)^(18)</t>
  </si>
  <si>
    <t>(1-d)^(19)</t>
  </si>
  <si>
    <t>(1-d)^(20)</t>
  </si>
  <si>
    <t>원/kW/년</t>
    <phoneticPr fontId="18" type="noConversion"/>
  </si>
  <si>
    <t>1/(1+r)^(1)</t>
    <phoneticPr fontId="18" type="noConversion"/>
  </si>
  <si>
    <t>1/(1+r)^(2)</t>
    <phoneticPr fontId="18" type="noConversion"/>
  </si>
  <si>
    <t>1/(1+r)^(3)</t>
    <phoneticPr fontId="18" type="noConversion"/>
  </si>
  <si>
    <t>1/(1+r)^(4)</t>
  </si>
  <si>
    <t>1/(1+r)^(5)</t>
  </si>
  <si>
    <t>1/(1+r)^(6)</t>
  </si>
  <si>
    <t>1/(1+r)^(7)</t>
  </si>
  <si>
    <t>1/(1+r)^(8)</t>
  </si>
  <si>
    <t>1/(1+r)^(9)</t>
  </si>
  <si>
    <t>1/(1+r)^(10)</t>
  </si>
  <si>
    <t>1/(1+r)^(11)</t>
  </si>
  <si>
    <t>1/(1+r)^(12)</t>
  </si>
  <si>
    <t>1/(1+r)^(13)</t>
  </si>
  <si>
    <t>1/(1+r)^(14)</t>
  </si>
  <si>
    <t>1/(1+r)^(15)</t>
  </si>
  <si>
    <t>1/(1+r)^(16)</t>
  </si>
  <si>
    <t>1/(1+r)^(17)</t>
  </si>
  <si>
    <t>1/(1+r)^(18)</t>
  </si>
  <si>
    <t>1/(1+r)^(19)</t>
  </si>
  <si>
    <t>1/(1+r)^(20)</t>
  </si>
  <si>
    <t>(1-d)^(1)/(1+r)^(1)</t>
    <phoneticPr fontId="18" type="noConversion"/>
  </si>
  <si>
    <t>(1-d)^(2)/(1+r)^(2)</t>
    <phoneticPr fontId="18" type="noConversion"/>
  </si>
  <si>
    <t>(1-d)^(3)/(1+r)^(3)</t>
    <phoneticPr fontId="18" type="noConversion"/>
  </si>
  <si>
    <t>(1-d)^(4)/(1+r)^(4)</t>
    <phoneticPr fontId="18" type="noConversion"/>
  </si>
  <si>
    <t>(1-d)^(5)/(1+r)^(5)</t>
    <phoneticPr fontId="18" type="noConversion"/>
  </si>
  <si>
    <t>(1-d)^(6)/(1+r)^(6)</t>
    <phoneticPr fontId="18" type="noConversion"/>
  </si>
  <si>
    <t>(1-d)^(7)/(1+r)^(7)</t>
    <phoneticPr fontId="18" type="noConversion"/>
  </si>
  <si>
    <t>(1-d)^(8)/(1+r)^(8)</t>
    <phoneticPr fontId="18" type="noConversion"/>
  </si>
  <si>
    <t>(1-d)^(9)/(1+r)^(9)</t>
    <phoneticPr fontId="18" type="noConversion"/>
  </si>
  <si>
    <t>(1-d)^(10)/(1+r)^(10)</t>
    <phoneticPr fontId="18" type="noConversion"/>
  </si>
  <si>
    <t>(1-d)^(11)/(1+r)^(11)</t>
    <phoneticPr fontId="18" type="noConversion"/>
  </si>
  <si>
    <t>(1-d)^(12)/(1+r)^(12)</t>
    <phoneticPr fontId="18" type="noConversion"/>
  </si>
  <si>
    <t>(1-d)^(13)/(1+r)^(13)</t>
    <phoneticPr fontId="18" type="noConversion"/>
  </si>
  <si>
    <t>(1-d)^(14)/(1+r)^(14)</t>
    <phoneticPr fontId="18" type="noConversion"/>
  </si>
  <si>
    <t>(1-d)^(15)/(1+r)^(15)</t>
    <phoneticPr fontId="18" type="noConversion"/>
  </si>
  <si>
    <t>(1-d)^(16)/(1+r)^(16)</t>
    <phoneticPr fontId="18" type="noConversion"/>
  </si>
  <si>
    <t>(1-d)^(17)/(1+r)^(17)</t>
    <phoneticPr fontId="18" type="noConversion"/>
  </si>
  <si>
    <t>(1-d)^(18)/(1+r)^(18)</t>
    <phoneticPr fontId="18" type="noConversion"/>
  </si>
  <si>
    <t>(1-d)^(19)/(1+r)^(19)</t>
    <phoneticPr fontId="18" type="noConversion"/>
  </si>
  <si>
    <t>(1-d)^(20)/(1+r)^(20)</t>
    <phoneticPr fontId="18" type="noConversion"/>
  </si>
  <si>
    <t>효율감소율 (d)</t>
    <phoneticPr fontId="18" type="noConversion"/>
  </si>
  <si>
    <t>설비수명 (n)</t>
    <phoneticPr fontId="18" type="noConversion"/>
  </si>
  <si>
    <t>할인율 (r)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</si>
</sst>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  <numFmt numFmtId="181" formatCode="0.00000"/>
    <numFmt numFmtId="182" formatCode="0.00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35" borderId="0" xfId="0" applyFill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177" fontId="0" fillId="35" borderId="0" xfId="0" applyNumberForma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139700</xdr:rowOff>
    </xdr:from>
    <xdr:to>
      <xdr:col>12</xdr:col>
      <xdr:colOff>70415</xdr:colOff>
      <xdr:row>46</xdr:row>
      <xdr:rowOff>21194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49250"/>
          <a:ext cx="6490265" cy="9311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587375</xdr:colOff>
      <xdr:row>4</xdr:row>
      <xdr:rowOff>104775</xdr:rowOff>
    </xdr:from>
    <xdr:to>
      <xdr:col>10</xdr:col>
      <xdr:colOff>505675</xdr:colOff>
      <xdr:row>38</xdr:row>
      <xdr:rowOff>45435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175" y="942975"/>
          <a:ext cx="6090500" cy="706536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</xdr:colOff>
      <xdr:row>4</xdr:row>
      <xdr:rowOff>180975</xdr:rowOff>
    </xdr:from>
    <xdr:to>
      <xdr:col>19</xdr:col>
      <xdr:colOff>632679</xdr:colOff>
      <xdr:row>19</xdr:row>
      <xdr:rowOff>117904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5" y="1019175"/>
          <a:ext cx="6115904" cy="3080179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24</xdr:row>
      <xdr:rowOff>152400</xdr:rowOff>
    </xdr:from>
    <xdr:to>
      <xdr:col>17</xdr:col>
      <xdr:colOff>521193</xdr:colOff>
      <xdr:row>31</xdr:row>
      <xdr:rowOff>57341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EE6C1-B6C6-FF34-D6E5-76150F50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5181600"/>
          <a:ext cx="3537443" cy="1371791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21</xdr:row>
      <xdr:rowOff>63500</xdr:rowOff>
    </xdr:from>
    <xdr:to>
      <xdr:col>28</xdr:col>
      <xdr:colOff>445508</xdr:colOff>
      <xdr:row>42</xdr:row>
      <xdr:rowOff>191131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8A66A7-EB64-C951-F448-2726FF1F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6950" y="4464050"/>
          <a:ext cx="7220958" cy="4528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ps.energy.or.kr/login2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85"/>
  <sheetViews>
    <sheetView tabSelected="1" workbookViewId="0">
      <selection activeCell="N5" sqref="N5"/>
    </sheetView>
  </sheetViews>
  <sheetFormatPr defaultRowHeight="16.5" x14ac:dyDescent="0.3"/>
  <cols>
    <col min="1" max="1" width="18.875" customWidth="1"/>
    <col min="2" max="2" width="13" bestFit="1" customWidth="1"/>
    <col min="3" max="3" width="15.375" bestFit="1" customWidth="1"/>
    <col min="4" max="4" width="16.5" bestFit="1" customWidth="1"/>
    <col min="5" max="5" width="14.25" bestFit="1" customWidth="1"/>
    <col min="6" max="6" width="14.25" customWidth="1"/>
    <col min="7" max="7" width="13.125" bestFit="1" customWidth="1"/>
    <col min="8" max="8" width="13.125" customWidth="1"/>
    <col min="9" max="9" width="21" bestFit="1" customWidth="1"/>
    <col min="10" max="10" width="13.125" bestFit="1" customWidth="1"/>
    <col min="11" max="11" width="20.125" bestFit="1" customWidth="1"/>
    <col min="12" max="13" width="13.125" bestFit="1" customWidth="1"/>
    <col min="14" max="14" width="12.75" bestFit="1" customWidth="1"/>
    <col min="17" max="17" width="13.125" bestFit="1" customWidth="1"/>
    <col min="18" max="18" width="12.75" bestFit="1" customWidth="1"/>
  </cols>
  <sheetData>
    <row r="2" spans="1:20" x14ac:dyDescent="0.3">
      <c r="E2" t="s">
        <v>31</v>
      </c>
    </row>
    <row r="3" spans="1:20" x14ac:dyDescent="0.3">
      <c r="A3" s="1"/>
      <c r="B3" s="1"/>
      <c r="C3" s="2"/>
      <c r="D3" s="2"/>
      <c r="E3" s="2" t="s">
        <v>32</v>
      </c>
      <c r="F3" s="2"/>
      <c r="M3" t="s">
        <v>123</v>
      </c>
    </row>
    <row r="4" spans="1:20" x14ac:dyDescent="0.3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131</v>
      </c>
      <c r="L4" s="2" t="s">
        <v>27</v>
      </c>
      <c r="M4" s="2" t="s">
        <v>122</v>
      </c>
      <c r="N4" s="2" t="s">
        <v>115</v>
      </c>
      <c r="O4" s="2" t="s">
        <v>116</v>
      </c>
      <c r="P4" s="2" t="s">
        <v>130</v>
      </c>
      <c r="Q4" s="2" t="s">
        <v>28</v>
      </c>
      <c r="T4" s="2"/>
    </row>
    <row r="5" spans="1:20" x14ac:dyDescent="0.3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</f>
        <v>8247.5399999999991</v>
      </c>
      <c r="K5" t="s">
        <v>132</v>
      </c>
      <c r="L5">
        <f>J5*B24*B17</f>
        <v>549.8359999999999</v>
      </c>
      <c r="M5" s="5">
        <v>22500</v>
      </c>
      <c r="N5" s="14">
        <f>((B26+PV(B31,B32,B27+($B$15*M5*B33)*-1))*(B15/B25))/PV(-1*B34,B32,J5*B24*B17*-1)</f>
        <v>69.808460394122903</v>
      </c>
      <c r="O5" s="16">
        <f>B28+B30</f>
        <v>186.46486004648341</v>
      </c>
      <c r="P5" s="16" t="s">
        <v>132</v>
      </c>
      <c r="Q5">
        <f>L5</f>
        <v>549.8359999999999</v>
      </c>
    </row>
    <row r="6" spans="1:20" x14ac:dyDescent="0.3">
      <c r="A6" s="1"/>
      <c r="B6" s="1"/>
      <c r="C6" s="1"/>
      <c r="D6" s="1"/>
      <c r="E6" s="1"/>
      <c r="I6" s="1" t="s">
        <v>44</v>
      </c>
      <c r="J6">
        <f>E5*B14*B15</f>
        <v>8247.5399999999991</v>
      </c>
      <c r="K6" t="s">
        <v>132</v>
      </c>
      <c r="L6">
        <f>J5*C24*B17</f>
        <v>412.37699999999995</v>
      </c>
      <c r="M6" s="5">
        <v>22500</v>
      </c>
      <c r="N6" s="14"/>
      <c r="O6" s="16">
        <f>C28+C30</f>
        <v>186.46486004648341</v>
      </c>
      <c r="P6" s="16" t="s">
        <v>132</v>
      </c>
      <c r="Q6">
        <f>0</f>
        <v>0</v>
      </c>
    </row>
    <row r="13" spans="1:20" x14ac:dyDescent="0.3">
      <c r="A13" t="s">
        <v>55</v>
      </c>
      <c r="B13" t="s">
        <v>54</v>
      </c>
      <c r="C13" t="s">
        <v>53</v>
      </c>
      <c r="D13" t="s">
        <v>52</v>
      </c>
    </row>
    <row r="14" spans="1:20" x14ac:dyDescent="0.3">
      <c r="A14" s="2" t="s">
        <v>33</v>
      </c>
      <c r="B14">
        <v>365</v>
      </c>
      <c r="C14" t="s">
        <v>36</v>
      </c>
      <c r="D14" t="s">
        <v>51</v>
      </c>
    </row>
    <row r="15" spans="1:20" x14ac:dyDescent="0.3">
      <c r="A15" s="2" t="s">
        <v>34</v>
      </c>
      <c r="B15">
        <v>10</v>
      </c>
      <c r="C15" t="s">
        <v>35</v>
      </c>
      <c r="D15" t="s">
        <v>50</v>
      </c>
    </row>
    <row r="16" spans="1:20" x14ac:dyDescent="0.3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5" x14ac:dyDescent="0.3">
      <c r="A17" s="2" t="s">
        <v>48</v>
      </c>
      <c r="B17">
        <v>0.2</v>
      </c>
      <c r="C17" t="s">
        <v>49</v>
      </c>
      <c r="D17" t="s">
        <v>48</v>
      </c>
    </row>
    <row r="18" spans="1:5" x14ac:dyDescent="0.3">
      <c r="A18" s="2"/>
    </row>
    <row r="19" spans="1:5" x14ac:dyDescent="0.3">
      <c r="A19" s="2"/>
    </row>
    <row r="20" spans="1:5" x14ac:dyDescent="0.3">
      <c r="A20" s="2"/>
    </row>
    <row r="23" spans="1:5" x14ac:dyDescent="0.3">
      <c r="B23" s="2" t="s">
        <v>45</v>
      </c>
      <c r="C23" t="s">
        <v>44</v>
      </c>
    </row>
    <row r="24" spans="1:5" x14ac:dyDescent="0.3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5" x14ac:dyDescent="0.3">
      <c r="A25" t="s">
        <v>126</v>
      </c>
      <c r="B25" s="14">
        <v>14.9</v>
      </c>
      <c r="C25" s="14">
        <v>19.8</v>
      </c>
      <c r="D25" t="s">
        <v>127</v>
      </c>
      <c r="E25" t="s">
        <v>128</v>
      </c>
    </row>
    <row r="26" spans="1:5" x14ac:dyDescent="0.3">
      <c r="A26" s="2" t="s">
        <v>42</v>
      </c>
      <c r="B26">
        <v>1366000</v>
      </c>
      <c r="C26">
        <v>1719843</v>
      </c>
      <c r="D26" t="s">
        <v>65</v>
      </c>
    </row>
    <row r="27" spans="1:5" x14ac:dyDescent="0.3">
      <c r="A27" s="2" t="s">
        <v>43</v>
      </c>
      <c r="B27">
        <v>20490</v>
      </c>
      <c r="C27">
        <v>25798</v>
      </c>
      <c r="D27" t="s">
        <v>156</v>
      </c>
    </row>
    <row r="28" spans="1:5" x14ac:dyDescent="0.3">
      <c r="A28" s="2" t="s">
        <v>111</v>
      </c>
      <c r="B28" s="15">
        <f>SMP!J5</f>
        <v>131.072</v>
      </c>
      <c r="C28" s="15">
        <f>SMP!J5</f>
        <v>131.072</v>
      </c>
      <c r="D28" t="s">
        <v>112</v>
      </c>
      <c r="E28" t="s">
        <v>113</v>
      </c>
    </row>
    <row r="29" spans="1:5" x14ac:dyDescent="0.3">
      <c r="A29" s="2" t="s">
        <v>117</v>
      </c>
      <c r="B29">
        <v>1</v>
      </c>
      <c r="C29">
        <v>1</v>
      </c>
    </row>
    <row r="30" spans="1:5" x14ac:dyDescent="0.3">
      <c r="A30" s="2" t="s">
        <v>114</v>
      </c>
      <c r="B30" s="15">
        <f>B29*REC!P3/1000</f>
        <v>55.392860046483399</v>
      </c>
      <c r="C30" s="15">
        <f>C29*REC!P3/1000</f>
        <v>55.392860046483399</v>
      </c>
      <c r="D30" t="s">
        <v>112</v>
      </c>
      <c r="E30" t="s">
        <v>113</v>
      </c>
    </row>
    <row r="31" spans="1:5" x14ac:dyDescent="0.3">
      <c r="A31" s="2" t="s">
        <v>199</v>
      </c>
      <c r="B31">
        <v>4.4999999999999998E-2</v>
      </c>
      <c r="C31">
        <v>4.4999999999999998E-2</v>
      </c>
      <c r="D31" t="s">
        <v>49</v>
      </c>
    </row>
    <row r="32" spans="1:5" x14ac:dyDescent="0.3">
      <c r="A32" s="2" t="s">
        <v>198</v>
      </c>
      <c r="B32" s="15">
        <v>20</v>
      </c>
      <c r="C32" s="15">
        <v>20</v>
      </c>
      <c r="D32" t="s">
        <v>121</v>
      </c>
    </row>
    <row r="33" spans="1:10" x14ac:dyDescent="0.3">
      <c r="A33" s="2" t="s">
        <v>124</v>
      </c>
      <c r="B33">
        <v>0.05</v>
      </c>
      <c r="C33">
        <v>0.05</v>
      </c>
      <c r="D33" t="s">
        <v>49</v>
      </c>
      <c r="E33" t="s">
        <v>125</v>
      </c>
    </row>
    <row r="34" spans="1:10" x14ac:dyDescent="0.3">
      <c r="A34" s="2" t="s">
        <v>197</v>
      </c>
      <c r="B34" s="13">
        <v>8.0000000000000002E-3</v>
      </c>
      <c r="C34" s="13">
        <v>8.0000000000000002E-3</v>
      </c>
      <c r="D34" t="s">
        <v>49</v>
      </c>
      <c r="E34" t="s">
        <v>129</v>
      </c>
    </row>
    <row r="35" spans="1:10" s="21" customFormat="1" x14ac:dyDescent="0.3">
      <c r="A35" s="24"/>
      <c r="B35" s="25"/>
      <c r="C35" s="25"/>
    </row>
    <row r="36" spans="1:10" x14ac:dyDescent="0.3">
      <c r="A36" s="2"/>
      <c r="B36" s="13"/>
      <c r="C36" s="13"/>
    </row>
    <row r="37" spans="1:10" x14ac:dyDescent="0.3">
      <c r="A37" s="2"/>
      <c r="B37" s="13">
        <f>(B26+($B$27+M5*$B$33*$B$25)*C64)*($B$15/$B$25)</f>
        <v>1241998.7601730064</v>
      </c>
      <c r="C37" s="13"/>
      <c r="D37">
        <f>B37/B38</f>
        <v>186.56082347477081</v>
      </c>
    </row>
    <row r="38" spans="1:10" x14ac:dyDescent="0.3">
      <c r="A38" s="2"/>
      <c r="B38" s="13">
        <f>L5*$J$64</f>
        <v>6657.3396120379248</v>
      </c>
      <c r="C38" s="13"/>
    </row>
    <row r="39" spans="1:10" x14ac:dyDescent="0.3">
      <c r="A39" s="2"/>
      <c r="B39" s="13"/>
      <c r="C39" s="13"/>
    </row>
    <row r="42" spans="1:10" s="21" customFormat="1" x14ac:dyDescent="0.3"/>
    <row r="43" spans="1:10" x14ac:dyDescent="0.3">
      <c r="C43" s="18"/>
      <c r="D43" s="6"/>
    </row>
    <row r="44" spans="1:10" x14ac:dyDescent="0.3">
      <c r="A44">
        <v>1</v>
      </c>
      <c r="B44" t="s">
        <v>157</v>
      </c>
      <c r="C44" s="22">
        <f>1/(1+$B$31)^(A44)</f>
        <v>0.95693779904306231</v>
      </c>
      <c r="E44">
        <v>1</v>
      </c>
      <c r="F44" t="s">
        <v>136</v>
      </c>
      <c r="G44" s="23">
        <f>(1-$B$34)^(E44)</f>
        <v>0.99199999999999999</v>
      </c>
      <c r="I44" t="s">
        <v>177</v>
      </c>
      <c r="J44" s="23">
        <f>C44*G44</f>
        <v>0.94928229665071784</v>
      </c>
    </row>
    <row r="45" spans="1:10" x14ac:dyDescent="0.3">
      <c r="A45">
        <v>2</v>
      </c>
      <c r="B45" t="s">
        <v>158</v>
      </c>
      <c r="C45" s="22">
        <f>1/(1+$B$31)^(A45)</f>
        <v>0.91572995123738021</v>
      </c>
      <c r="E45">
        <v>2</v>
      </c>
      <c r="F45" t="s">
        <v>138</v>
      </c>
      <c r="G45" s="23">
        <f>(1-$B$34)^(E45)</f>
        <v>0.98406399999999994</v>
      </c>
      <c r="I45" t="s">
        <v>178</v>
      </c>
      <c r="J45" s="23">
        <f>C45*G45</f>
        <v>0.90113687873446124</v>
      </c>
    </row>
    <row r="46" spans="1:10" x14ac:dyDescent="0.3">
      <c r="A46">
        <v>3</v>
      </c>
      <c r="B46" t="s">
        <v>159</v>
      </c>
      <c r="C46" s="22">
        <f>1/(1+$B$31)^(A46)</f>
        <v>0.87629660405490928</v>
      </c>
      <c r="E46">
        <v>3</v>
      </c>
      <c r="F46" t="s">
        <v>139</v>
      </c>
      <c r="G46" s="23">
        <f>(1-$B$34)^(E46)</f>
        <v>0.97619148799999989</v>
      </c>
      <c r="I46" t="s">
        <v>179</v>
      </c>
      <c r="J46" s="23">
        <f>C46*G46</f>
        <v>0.85543328584170863</v>
      </c>
    </row>
    <row r="47" spans="1:10" x14ac:dyDescent="0.3">
      <c r="A47">
        <v>4</v>
      </c>
      <c r="B47" t="s">
        <v>160</v>
      </c>
      <c r="C47" s="22">
        <f t="shared" ref="C47:C63" si="0">1/(1+$B$31)^(A47)</f>
        <v>0.83856134359321488</v>
      </c>
      <c r="E47">
        <v>4</v>
      </c>
      <c r="F47" t="s">
        <v>140</v>
      </c>
      <c r="G47" s="23">
        <f>(1-$B$34)^(E47)</f>
        <v>0.96838195609599986</v>
      </c>
      <c r="I47" t="s">
        <v>180</v>
      </c>
      <c r="J47" s="23">
        <f>C47*G47</f>
        <v>0.81204767421528723</v>
      </c>
    </row>
    <row r="48" spans="1:10" x14ac:dyDescent="0.3">
      <c r="A48">
        <v>5</v>
      </c>
      <c r="B48" t="s">
        <v>161</v>
      </c>
      <c r="C48" s="22">
        <f t="shared" si="0"/>
        <v>0.80245104650068411</v>
      </c>
      <c r="E48">
        <v>5</v>
      </c>
      <c r="F48" t="s">
        <v>141</v>
      </c>
      <c r="G48" s="23">
        <f>(1-$B$34)^(E48)</f>
        <v>0.96063490044723188</v>
      </c>
      <c r="I48" t="s">
        <v>181</v>
      </c>
      <c r="J48" s="23">
        <f>C48*G48</f>
        <v>0.77086248116896172</v>
      </c>
    </row>
    <row r="49" spans="1:10" x14ac:dyDescent="0.3">
      <c r="A49">
        <v>6</v>
      </c>
      <c r="B49" t="s">
        <v>162</v>
      </c>
      <c r="C49" s="22">
        <f t="shared" si="0"/>
        <v>0.76789573827816682</v>
      </c>
      <c r="E49">
        <v>6</v>
      </c>
      <c r="F49" t="s">
        <v>142</v>
      </c>
      <c r="G49" s="23">
        <f>(1-$B$34)^(E49)</f>
        <v>0.95294982124365391</v>
      </c>
      <c r="I49" t="s">
        <v>182</v>
      </c>
      <c r="J49" s="23">
        <f>C49*G49</f>
        <v>0.73176610652594276</v>
      </c>
    </row>
    <row r="50" spans="1:10" x14ac:dyDescent="0.3">
      <c r="A50">
        <v>7</v>
      </c>
      <c r="B50" t="s">
        <v>163</v>
      </c>
      <c r="C50" s="22">
        <f t="shared" si="0"/>
        <v>0.73482845768245619</v>
      </c>
      <c r="E50">
        <v>7</v>
      </c>
      <c r="F50" t="s">
        <v>143</v>
      </c>
      <c r="G50" s="23">
        <f>(1-$B$34)^(E50)</f>
        <v>0.9453262226737047</v>
      </c>
      <c r="I50" t="s">
        <v>183</v>
      </c>
      <c r="J50" s="23">
        <f>C50*G50</f>
        <v>0.69465261021410052</v>
      </c>
    </row>
    <row r="51" spans="1:10" x14ac:dyDescent="0.3">
      <c r="A51">
        <v>8</v>
      </c>
      <c r="B51" t="s">
        <v>164</v>
      </c>
      <c r="C51" s="22">
        <f t="shared" si="0"/>
        <v>0.70318512696885782</v>
      </c>
      <c r="E51">
        <v>8</v>
      </c>
      <c r="F51" t="s">
        <v>144</v>
      </c>
      <c r="G51" s="23">
        <f>(1-$B$34)^(E51)</f>
        <v>0.93776361289231502</v>
      </c>
      <c r="I51" t="s">
        <v>184</v>
      </c>
      <c r="J51" s="23">
        <f>C51*G51</f>
        <v>0.65942142519845737</v>
      </c>
    </row>
    <row r="52" spans="1:10" x14ac:dyDescent="0.3">
      <c r="A52">
        <v>9</v>
      </c>
      <c r="B52" t="s">
        <v>165</v>
      </c>
      <c r="C52" s="22">
        <f t="shared" si="0"/>
        <v>0.67290442772139514</v>
      </c>
      <c r="E52">
        <v>9</v>
      </c>
      <c r="F52" t="s">
        <v>145</v>
      </c>
      <c r="G52" s="23">
        <f>(1-$B$34)^(E52)</f>
        <v>0.93026150398917651</v>
      </c>
      <c r="I52" t="s">
        <v>185</v>
      </c>
      <c r="J52" s="23">
        <f>C52*G52</f>
        <v>0.62597708497308113</v>
      </c>
    </row>
    <row r="53" spans="1:10" x14ac:dyDescent="0.3">
      <c r="A53">
        <v>10</v>
      </c>
      <c r="B53" t="s">
        <v>166</v>
      </c>
      <c r="C53" s="22">
        <f t="shared" si="0"/>
        <v>0.64392768203004325</v>
      </c>
      <c r="E53">
        <v>10</v>
      </c>
      <c r="F53" t="s">
        <v>146</v>
      </c>
      <c r="G53" s="23">
        <f>(1-$B$34)^(E53)</f>
        <v>0.92281941195726302</v>
      </c>
      <c r="I53" t="s">
        <v>186</v>
      </c>
      <c r="J53" s="23">
        <f>C53*G53</f>
        <v>0.59422896487396792</v>
      </c>
    </row>
    <row r="54" spans="1:10" x14ac:dyDescent="0.3">
      <c r="A54">
        <v>11</v>
      </c>
      <c r="B54" t="s">
        <v>167</v>
      </c>
      <c r="C54" s="22">
        <f t="shared" si="0"/>
        <v>0.61619873878473042</v>
      </c>
      <c r="E54">
        <v>11</v>
      </c>
      <c r="F54" t="s">
        <v>147</v>
      </c>
      <c r="G54" s="23">
        <f>(1-$B$34)^(E54)</f>
        <v>0.9154368566616049</v>
      </c>
      <c r="I54" t="s">
        <v>187</v>
      </c>
      <c r="J54" s="23">
        <f>C54*G54</f>
        <v>0.56409103651193893</v>
      </c>
    </row>
    <row r="55" spans="1:10" x14ac:dyDescent="0.3">
      <c r="A55">
        <v>12</v>
      </c>
      <c r="B55" t="s">
        <v>168</v>
      </c>
      <c r="C55" s="22">
        <f t="shared" si="0"/>
        <v>0.58966386486577083</v>
      </c>
      <c r="E55">
        <v>12</v>
      </c>
      <c r="F55" t="s">
        <v>137</v>
      </c>
      <c r="G55" s="23">
        <f>(1-$B$34)^(E55)</f>
        <v>0.90811336180831204</v>
      </c>
      <c r="I55" t="s">
        <v>188</v>
      </c>
      <c r="J55" s="23">
        <f>C55*G55</f>
        <v>0.53548163466013732</v>
      </c>
    </row>
    <row r="56" spans="1:10" x14ac:dyDescent="0.3">
      <c r="A56">
        <v>13</v>
      </c>
      <c r="B56" t="s">
        <v>169</v>
      </c>
      <c r="C56" s="22">
        <f t="shared" si="0"/>
        <v>0.56427164101987637</v>
      </c>
      <c r="E56">
        <v>13</v>
      </c>
      <c r="F56" t="s">
        <v>148</v>
      </c>
      <c r="G56" s="23">
        <f>(1-$B$34)^(E56)</f>
        <v>0.90084845491384558</v>
      </c>
      <c r="I56" t="s">
        <v>189</v>
      </c>
      <c r="J56" s="23">
        <f>C56*G56</f>
        <v>0.50832323596445572</v>
      </c>
    </row>
    <row r="57" spans="1:10" x14ac:dyDescent="0.3">
      <c r="A57">
        <v>14</v>
      </c>
      <c r="B57" t="s">
        <v>170</v>
      </c>
      <c r="C57" s="22">
        <f t="shared" si="0"/>
        <v>0.53997286221997753</v>
      </c>
      <c r="E57">
        <v>14</v>
      </c>
      <c r="F57" t="s">
        <v>149</v>
      </c>
      <c r="G57" s="23">
        <f>(1-$B$34)^(E57)</f>
        <v>0.89364166727453465</v>
      </c>
      <c r="I57" t="s">
        <v>190</v>
      </c>
      <c r="J57" s="23">
        <f>C57*G57</f>
        <v>0.48254224887726332</v>
      </c>
    </row>
    <row r="58" spans="1:10" x14ac:dyDescent="0.3">
      <c r="A58">
        <v>15</v>
      </c>
      <c r="B58" t="s">
        <v>171</v>
      </c>
      <c r="C58" s="22">
        <f t="shared" si="0"/>
        <v>0.51672044231576797</v>
      </c>
      <c r="E58">
        <v>15</v>
      </c>
      <c r="F58" t="s">
        <v>150</v>
      </c>
      <c r="G58" s="23">
        <f>(1-$B$34)^(E58)</f>
        <v>0.88649253393633842</v>
      </c>
      <c r="I58" t="s">
        <v>191</v>
      </c>
      <c r="J58" s="23">
        <f>C58*G58</f>
        <v>0.45806881424521073</v>
      </c>
    </row>
    <row r="59" spans="1:10" x14ac:dyDescent="0.3">
      <c r="A59">
        <v>16</v>
      </c>
      <c r="B59" t="s">
        <v>172</v>
      </c>
      <c r="C59" s="22">
        <f t="shared" si="0"/>
        <v>0.49446932279020878</v>
      </c>
      <c r="E59">
        <v>16</v>
      </c>
      <c r="F59" t="s">
        <v>151</v>
      </c>
      <c r="G59" s="23">
        <f>(1-$B$34)^(E59)</f>
        <v>0.87940059366484769</v>
      </c>
      <c r="I59" t="s">
        <v>192</v>
      </c>
      <c r="J59" s="23">
        <f>C59*G59</f>
        <v>0.43483661601076479</v>
      </c>
    </row>
    <row r="60" spans="1:10" x14ac:dyDescent="0.3">
      <c r="A60">
        <v>17</v>
      </c>
      <c r="B60" t="s">
        <v>173</v>
      </c>
      <c r="C60" s="22">
        <f t="shared" si="0"/>
        <v>0.47317638544517582</v>
      </c>
      <c r="E60">
        <v>17</v>
      </c>
      <c r="F60" t="s">
        <v>152</v>
      </c>
      <c r="G60" s="23">
        <f>(1-$B$34)^(E60)</f>
        <v>0.87236538891552895</v>
      </c>
      <c r="I60" t="s">
        <v>193</v>
      </c>
      <c r="J60" s="23">
        <f>C60*G60</f>
        <v>0.41278270151452501</v>
      </c>
    </row>
    <row r="61" spans="1:10" x14ac:dyDescent="0.3">
      <c r="A61">
        <v>18</v>
      </c>
      <c r="B61" t="s">
        <v>174</v>
      </c>
      <c r="C61" s="22">
        <f t="shared" si="0"/>
        <v>0.45280036884705832</v>
      </c>
      <c r="E61">
        <v>18</v>
      </c>
      <c r="F61" t="s">
        <v>153</v>
      </c>
      <c r="G61" s="23">
        <f>(1-$B$34)^(E61)</f>
        <v>0.86538646580420464</v>
      </c>
      <c r="I61" t="s">
        <v>194</v>
      </c>
      <c r="J61" s="23">
        <f>C61*G61</f>
        <v>0.39184731091139607</v>
      </c>
    </row>
    <row r="62" spans="1:10" x14ac:dyDescent="0.3">
      <c r="A62">
        <v>19</v>
      </c>
      <c r="B62" t="s">
        <v>175</v>
      </c>
      <c r="C62" s="22">
        <f t="shared" si="0"/>
        <v>0.43330178837039074</v>
      </c>
      <c r="E62">
        <v>19</v>
      </c>
      <c r="F62" t="s">
        <v>154</v>
      </c>
      <c r="G62" s="23">
        <f>(1-$B$34)^(E62)</f>
        <v>0.85846337407777096</v>
      </c>
      <c r="I62" t="s">
        <v>195</v>
      </c>
      <c r="J62" s="23">
        <f>C62*G62</f>
        <v>0.37197371523837791</v>
      </c>
    </row>
    <row r="63" spans="1:10" x14ac:dyDescent="0.3">
      <c r="A63">
        <v>20</v>
      </c>
      <c r="B63" t="s">
        <v>176</v>
      </c>
      <c r="C63" s="22">
        <f t="shared" si="0"/>
        <v>0.41464285968458453</v>
      </c>
      <c r="E63">
        <v>20</v>
      </c>
      <c r="F63" t="s">
        <v>155</v>
      </c>
      <c r="G63" s="23">
        <f>(1-$B$34)^(E63)</f>
        <v>0.85159566708514878</v>
      </c>
      <c r="I63" t="s">
        <v>196</v>
      </c>
      <c r="J63" s="23">
        <f>C63*G63</f>
        <v>0.35310806269518752</v>
      </c>
    </row>
    <row r="64" spans="1:10" x14ac:dyDescent="0.3">
      <c r="C64" s="22">
        <f>SUM(C44:C63)</f>
        <v>13.007936451453711</v>
      </c>
      <c r="J64" s="23">
        <f>SUM(J44:J63)</f>
        <v>12.107864185025946</v>
      </c>
    </row>
    <row r="65" spans="3:3" x14ac:dyDescent="0.3">
      <c r="C65" s="22"/>
    </row>
    <row r="66" spans="3:3" x14ac:dyDescent="0.3">
      <c r="C66" s="22"/>
    </row>
    <row r="67" spans="3:3" x14ac:dyDescent="0.3">
      <c r="C67" s="22"/>
    </row>
    <row r="68" spans="3:3" x14ac:dyDescent="0.3">
      <c r="C68" s="22"/>
    </row>
    <row r="69" spans="3:3" x14ac:dyDescent="0.3">
      <c r="C69" s="22"/>
    </row>
    <row r="70" spans="3:3" x14ac:dyDescent="0.3">
      <c r="C70" s="22"/>
    </row>
    <row r="71" spans="3:3" x14ac:dyDescent="0.3">
      <c r="C71" s="22"/>
    </row>
    <row r="72" spans="3:3" x14ac:dyDescent="0.3">
      <c r="C72" s="22"/>
    </row>
    <row r="73" spans="3:3" x14ac:dyDescent="0.3">
      <c r="C73" s="22"/>
    </row>
    <row r="74" spans="3:3" x14ac:dyDescent="0.3">
      <c r="C74" s="22"/>
    </row>
    <row r="75" spans="3:3" x14ac:dyDescent="0.3">
      <c r="C75" s="22"/>
    </row>
    <row r="76" spans="3:3" x14ac:dyDescent="0.3">
      <c r="C76" s="22"/>
    </row>
    <row r="77" spans="3:3" x14ac:dyDescent="0.3">
      <c r="C77" s="22"/>
    </row>
    <row r="78" spans="3:3" x14ac:dyDescent="0.3">
      <c r="C78" s="22"/>
    </row>
    <row r="79" spans="3:3" x14ac:dyDescent="0.3">
      <c r="C79" s="22"/>
    </row>
    <row r="80" spans="3:3" x14ac:dyDescent="0.3">
      <c r="C80" s="22"/>
    </row>
    <row r="81" spans="3:3" x14ac:dyDescent="0.3">
      <c r="C81" s="22"/>
    </row>
    <row r="82" spans="3:3" x14ac:dyDescent="0.3">
      <c r="C82" s="22"/>
    </row>
    <row r="83" spans="3:3" x14ac:dyDescent="0.3">
      <c r="C83" s="22"/>
    </row>
    <row r="84" spans="3:3" x14ac:dyDescent="0.3">
      <c r="C84" s="22"/>
    </row>
    <row r="85" spans="3:3" x14ac:dyDescent="0.3">
      <c r="C85" s="22"/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D36" sqref="D36"/>
    </sheetView>
  </sheetViews>
  <sheetFormatPr defaultRowHeight="16.5" x14ac:dyDescent="0.3"/>
  <cols>
    <col min="1" max="1" width="15.125" style="1" bestFit="1" customWidth="1"/>
    <col min="2" max="2" width="17.875" style="1" bestFit="1" customWidth="1"/>
    <col min="3" max="5" width="19.625" style="2" customWidth="1"/>
    <col min="6" max="6" width="14.25" bestFit="1" customWidth="1"/>
    <col min="13" max="13" width="11" bestFit="1" customWidth="1"/>
    <col min="14" max="14" width="16.125" bestFit="1" customWidth="1"/>
  </cols>
  <sheetData>
    <row r="2" spans="1:14" x14ac:dyDescent="0.3">
      <c r="A2" s="1" t="s">
        <v>29</v>
      </c>
    </row>
    <row r="3" spans="1:14" x14ac:dyDescent="0.3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3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3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3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3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3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3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3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3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3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3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3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3">
      <c r="N15" s="1"/>
    </row>
    <row r="21" spans="1:7" x14ac:dyDescent="0.3">
      <c r="A21" s="1" t="s">
        <v>30</v>
      </c>
    </row>
    <row r="22" spans="1:7" x14ac:dyDescent="0.3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3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3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3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3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3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3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3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3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3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3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3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A3"/>
  <sheetViews>
    <sheetView workbookViewId="0">
      <selection activeCell="F44" sqref="F44"/>
    </sheetView>
  </sheetViews>
  <sheetFormatPr defaultRowHeight="16.5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D23" sqref="D23"/>
    </sheetView>
  </sheetViews>
  <sheetFormatPr defaultRowHeight="16.5" x14ac:dyDescent="0.3"/>
  <cols>
    <col min="1" max="2" width="11.125" bestFit="1" customWidth="1"/>
    <col min="3" max="3" width="11.5" bestFit="1" customWidth="1"/>
    <col min="4" max="4" width="11.875" bestFit="1" customWidth="1"/>
    <col min="5" max="5" width="16.75" bestFit="1" customWidth="1"/>
    <col min="6" max="6" width="11.5" bestFit="1" customWidth="1"/>
    <col min="7" max="7" width="13" bestFit="1" customWidth="1"/>
    <col min="8" max="8" width="14.625" bestFit="1" customWidth="1"/>
    <col min="9" max="9" width="11.5" bestFit="1" customWidth="1"/>
    <col min="10" max="10" width="13.37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125" bestFit="1" customWidth="1"/>
    <col min="29" max="29" width="11.125" bestFit="1" customWidth="1"/>
    <col min="38" max="38" width="11.125" bestFit="1" customWidth="1"/>
  </cols>
  <sheetData>
    <row r="1" spans="2:45" x14ac:dyDescent="0.3">
      <c r="C1" s="19" t="s">
        <v>66</v>
      </c>
      <c r="D1" s="19"/>
      <c r="E1" s="19"/>
      <c r="F1" s="19" t="s">
        <v>67</v>
      </c>
      <c r="G1" s="19"/>
      <c r="H1" s="19"/>
      <c r="I1" s="19" t="s">
        <v>68</v>
      </c>
      <c r="J1" s="19"/>
      <c r="K1" s="19"/>
    </row>
    <row r="2" spans="2:45" x14ac:dyDescent="0.3">
      <c r="C2" t="s">
        <v>69</v>
      </c>
      <c r="D2" s="4" t="s">
        <v>70</v>
      </c>
      <c r="E2" t="s">
        <v>71</v>
      </c>
      <c r="F2" t="s">
        <v>69</v>
      </c>
      <c r="G2" s="4" t="s">
        <v>70</v>
      </c>
      <c r="H2" t="s">
        <v>71</v>
      </c>
      <c r="I2" t="s">
        <v>69</v>
      </c>
      <c r="J2" s="4" t="s">
        <v>70</v>
      </c>
      <c r="K2" t="s">
        <v>71</v>
      </c>
    </row>
    <row r="3" spans="2:45" x14ac:dyDescent="0.3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3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3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3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3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3">
      <c r="D8" s="7"/>
    </row>
    <row r="10" spans="2:45" x14ac:dyDescent="0.3"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79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t="s">
        <v>72</v>
      </c>
      <c r="U10" t="s">
        <v>73</v>
      </c>
      <c r="V10" t="s">
        <v>74</v>
      </c>
      <c r="W10" t="s">
        <v>75</v>
      </c>
      <c r="X10" t="s">
        <v>76</v>
      </c>
      <c r="Y10" t="s">
        <v>77</v>
      </c>
      <c r="Z10" t="s">
        <v>78</v>
      </c>
      <c r="AA10" t="s">
        <v>79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</row>
    <row r="11" spans="2:45" x14ac:dyDescent="0.3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3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3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3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3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3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3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3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3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3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3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3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3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3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3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3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3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3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3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3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3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3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3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3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3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3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3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3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3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3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3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3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3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3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3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3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3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3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3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3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3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3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3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3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3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3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3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3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3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3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3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3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3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3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3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3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3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3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3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3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3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3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3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3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3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3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3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3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3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3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3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3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3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3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3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3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3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3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3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3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3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3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3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3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3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3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3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3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3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3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3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3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3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3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3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3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3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3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3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3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3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3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H22" sqref="H22"/>
    </sheetView>
  </sheetViews>
  <sheetFormatPr defaultRowHeight="16.5" x14ac:dyDescent="0.3"/>
  <sheetData>
    <row r="1" spans="1:1" x14ac:dyDescent="0.3">
      <c r="A1" t="s">
        <v>118</v>
      </c>
    </row>
    <row r="2" spans="1:1" x14ac:dyDescent="0.3">
      <c r="A2" s="17" t="s">
        <v>119</v>
      </c>
    </row>
    <row r="3" spans="1:1" x14ac:dyDescent="0.3">
      <c r="A3" t="s">
        <v>120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D37" sqref="D37"/>
    </sheetView>
  </sheetViews>
  <sheetFormatPr defaultRowHeight="16.5" x14ac:dyDescent="0.3"/>
  <cols>
    <col min="9" max="9" width="26.375" bestFit="1" customWidth="1"/>
  </cols>
  <sheetData>
    <row r="2" spans="4:10" ht="17.25" thickBot="1" x14ac:dyDescent="0.35">
      <c r="G2" t="s">
        <v>80</v>
      </c>
    </row>
    <row r="3" spans="4:10" ht="17.25" thickBot="1" x14ac:dyDescent="0.35">
      <c r="D3" s="20" t="s">
        <v>81</v>
      </c>
      <c r="E3" s="20" t="s">
        <v>82</v>
      </c>
      <c r="F3" s="20"/>
      <c r="G3" s="20"/>
    </row>
    <row r="4" spans="4:10" x14ac:dyDescent="0.3">
      <c r="D4" s="20"/>
      <c r="E4" s="10" t="s">
        <v>83</v>
      </c>
      <c r="F4" s="10" t="s">
        <v>84</v>
      </c>
      <c r="G4" s="10" t="s">
        <v>85</v>
      </c>
    </row>
    <row r="5" spans="4:10" x14ac:dyDescent="0.3">
      <c r="D5">
        <v>2024</v>
      </c>
      <c r="E5">
        <v>128.33000000000001</v>
      </c>
      <c r="F5">
        <v>133.46</v>
      </c>
      <c r="G5">
        <v>128.38999999999999</v>
      </c>
      <c r="I5" t="s">
        <v>86</v>
      </c>
      <c r="J5">
        <f>AVERAGE(G5:G9)</f>
        <v>131.072</v>
      </c>
    </row>
    <row r="6" spans="4:10" x14ac:dyDescent="0.3">
      <c r="D6" s="11" t="s">
        <v>87</v>
      </c>
      <c r="E6" s="12">
        <v>167</v>
      </c>
      <c r="F6" s="12">
        <v>176.94</v>
      </c>
      <c r="G6" s="12">
        <v>167.11</v>
      </c>
    </row>
    <row r="7" spans="4:10" x14ac:dyDescent="0.3">
      <c r="D7" s="11" t="s">
        <v>88</v>
      </c>
      <c r="E7" s="12">
        <v>196.04</v>
      </c>
      <c r="F7" s="12">
        <v>252.21</v>
      </c>
      <c r="G7" s="12">
        <v>196.65</v>
      </c>
    </row>
    <row r="8" spans="4:10" x14ac:dyDescent="0.3">
      <c r="D8" s="11" t="s">
        <v>89</v>
      </c>
      <c r="E8" s="12">
        <v>93.98</v>
      </c>
      <c r="F8" s="12">
        <v>127.85</v>
      </c>
      <c r="G8" s="12">
        <v>94.34</v>
      </c>
    </row>
    <row r="9" spans="4:10" x14ac:dyDescent="0.3">
      <c r="D9" s="11" t="s">
        <v>90</v>
      </c>
      <c r="E9" s="12">
        <v>68.52</v>
      </c>
      <c r="F9" s="12">
        <v>101.54</v>
      </c>
      <c r="G9" s="12">
        <v>68.87</v>
      </c>
    </row>
    <row r="10" spans="4:10" x14ac:dyDescent="0.3">
      <c r="D10" s="11" t="s">
        <v>91</v>
      </c>
      <c r="E10" s="12">
        <v>90.09</v>
      </c>
      <c r="F10" s="12">
        <v>152.78</v>
      </c>
      <c r="G10" s="12">
        <v>90.74</v>
      </c>
    </row>
    <row r="11" spans="4:10" x14ac:dyDescent="0.3">
      <c r="D11" s="11" t="s">
        <v>92</v>
      </c>
      <c r="E11" s="12">
        <v>94.64</v>
      </c>
      <c r="F11" s="12">
        <v>146.69</v>
      </c>
      <c r="G11" s="12">
        <v>95.16</v>
      </c>
    </row>
    <row r="12" spans="4:10" x14ac:dyDescent="0.3">
      <c r="D12" s="11" t="s">
        <v>93</v>
      </c>
      <c r="E12" s="12">
        <v>81.39</v>
      </c>
      <c r="F12" s="12">
        <v>119.72</v>
      </c>
      <c r="G12" s="12">
        <v>81.77</v>
      </c>
    </row>
    <row r="13" spans="4:10" x14ac:dyDescent="0.3">
      <c r="D13" s="11" t="s">
        <v>94</v>
      </c>
      <c r="E13" s="12">
        <v>76.91</v>
      </c>
      <c r="F13" s="12">
        <v>91.77</v>
      </c>
      <c r="G13" s="12">
        <v>77.06</v>
      </c>
    </row>
    <row r="14" spans="4:10" x14ac:dyDescent="0.3">
      <c r="D14" s="11" t="s">
        <v>95</v>
      </c>
      <c r="E14" s="12">
        <v>101.54</v>
      </c>
      <c r="F14" s="12">
        <v>125.83</v>
      </c>
      <c r="G14" s="12">
        <v>101.76</v>
      </c>
    </row>
    <row r="15" spans="4:10" x14ac:dyDescent="0.3">
      <c r="D15" s="11" t="s">
        <v>96</v>
      </c>
      <c r="E15" s="12">
        <v>141.78</v>
      </c>
      <c r="F15" s="12">
        <v>195.87</v>
      </c>
      <c r="G15" s="12">
        <v>142.26</v>
      </c>
    </row>
    <row r="16" spans="4:10" x14ac:dyDescent="0.3">
      <c r="D16" s="11" t="s">
        <v>97</v>
      </c>
      <c r="E16" s="12">
        <v>151.56</v>
      </c>
      <c r="F16" s="12">
        <v>213.86</v>
      </c>
      <c r="G16" s="12">
        <v>152.1</v>
      </c>
    </row>
    <row r="17" spans="4:7" x14ac:dyDescent="0.3">
      <c r="D17" s="11" t="s">
        <v>98</v>
      </c>
      <c r="E17" s="12">
        <v>160.12</v>
      </c>
      <c r="F17" s="12">
        <v>245.94</v>
      </c>
      <c r="G17" s="12">
        <v>160.83000000000001</v>
      </c>
    </row>
    <row r="18" spans="4:7" x14ac:dyDescent="0.3">
      <c r="D18" s="11" t="s">
        <v>99</v>
      </c>
      <c r="E18" s="12">
        <v>125.9281</v>
      </c>
      <c r="F18" s="12">
        <v>211.18389999999999</v>
      </c>
      <c r="G18" s="12">
        <v>126.6276</v>
      </c>
    </row>
    <row r="19" spans="4:7" x14ac:dyDescent="0.3">
      <c r="D19" s="11" t="s">
        <v>100</v>
      </c>
      <c r="E19" s="12">
        <v>117.42400000000001</v>
      </c>
      <c r="F19" s="12">
        <v>159.15899999999999</v>
      </c>
      <c r="G19" s="12">
        <v>117.768</v>
      </c>
    </row>
    <row r="20" spans="4:7" x14ac:dyDescent="0.3">
      <c r="D20" s="11" t="s">
        <v>101</v>
      </c>
      <c r="E20" s="12">
        <v>105.084</v>
      </c>
      <c r="F20" s="12">
        <v>0</v>
      </c>
      <c r="G20" s="12">
        <v>0</v>
      </c>
    </row>
    <row r="21" spans="4:7" x14ac:dyDescent="0.3">
      <c r="D21" s="11" t="s">
        <v>102</v>
      </c>
      <c r="E21" s="12">
        <v>122.65</v>
      </c>
      <c r="F21" s="12">
        <v>0</v>
      </c>
      <c r="G21" s="12">
        <v>0</v>
      </c>
    </row>
    <row r="22" spans="4:7" x14ac:dyDescent="0.3">
      <c r="D22" s="11" t="s">
        <v>103</v>
      </c>
      <c r="E22" s="12">
        <v>83.835999999999999</v>
      </c>
      <c r="F22" s="12">
        <v>0</v>
      </c>
      <c r="G22" s="12">
        <v>0</v>
      </c>
    </row>
    <row r="23" spans="4:7" x14ac:dyDescent="0.3">
      <c r="D23" s="11" t="s">
        <v>104</v>
      </c>
      <c r="E23" s="12">
        <v>79.275000000000006</v>
      </c>
      <c r="F23" s="12">
        <v>0</v>
      </c>
      <c r="G23" s="12">
        <v>0</v>
      </c>
    </row>
    <row r="24" spans="4:7" x14ac:dyDescent="0.3">
      <c r="D24" s="11" t="s">
        <v>105</v>
      </c>
      <c r="E24" s="12">
        <v>62.122999999999998</v>
      </c>
      <c r="F24" s="12">
        <v>0</v>
      </c>
      <c r="G24" s="12">
        <v>0</v>
      </c>
    </row>
    <row r="25" spans="4:7" x14ac:dyDescent="0.3">
      <c r="D25" s="11" t="s">
        <v>106</v>
      </c>
      <c r="E25" s="12">
        <v>55.968000000000004</v>
      </c>
      <c r="F25" s="12">
        <v>0</v>
      </c>
      <c r="G25" s="12">
        <v>0</v>
      </c>
    </row>
    <row r="26" spans="4:7" x14ac:dyDescent="0.3">
      <c r="D26" s="11" t="s">
        <v>107</v>
      </c>
      <c r="E26" s="12">
        <v>50.728999999999999</v>
      </c>
      <c r="F26" s="12">
        <v>0</v>
      </c>
      <c r="G26" s="12">
        <v>0</v>
      </c>
    </row>
    <row r="27" spans="4:7" x14ac:dyDescent="0.3">
      <c r="D27" s="11" t="s">
        <v>108</v>
      </c>
      <c r="E27" s="12">
        <v>47.543999999999997</v>
      </c>
      <c r="F27" s="12">
        <v>0</v>
      </c>
      <c r="G27" s="12">
        <v>0</v>
      </c>
    </row>
    <row r="28" spans="4:7" x14ac:dyDescent="0.3">
      <c r="D28" s="11" t="s">
        <v>109</v>
      </c>
      <c r="E28" s="12">
        <v>49.11</v>
      </c>
      <c r="F28" s="12">
        <v>0</v>
      </c>
      <c r="G28" s="12">
        <v>0</v>
      </c>
    </row>
    <row r="29" spans="4:7" x14ac:dyDescent="0.3">
      <c r="D29" t="s">
        <v>110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workbookViewId="0">
      <selection activeCell="Q10" sqref="Q10"/>
    </sheetView>
  </sheetViews>
  <sheetFormatPr defaultRowHeight="16.5" x14ac:dyDescent="0.3"/>
  <sheetData>
    <row r="1" spans="1:1" x14ac:dyDescent="0.3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zoomScale="55" zoomScaleNormal="55" workbookViewId="0">
      <selection activeCell="N89" sqref="N89"/>
    </sheetView>
  </sheetViews>
  <sheetFormatPr defaultRowHeight="16.5" x14ac:dyDescent="0.3"/>
  <cols>
    <col min="1" max="1" width="7.125" bestFit="1" customWidth="1"/>
    <col min="2" max="2" width="13" bestFit="1" customWidth="1"/>
    <col min="3" max="3" width="32" bestFit="1" customWidth="1"/>
    <col min="4" max="4" width="40.875" bestFit="1" customWidth="1"/>
    <col min="5" max="5" width="22.375" bestFit="1" customWidth="1"/>
    <col min="6" max="6" width="7.125" bestFit="1" customWidth="1"/>
  </cols>
  <sheetData>
    <row r="4" spans="1:6" x14ac:dyDescent="0.3">
      <c r="C4" t="s">
        <v>64</v>
      </c>
      <c r="D4" t="s">
        <v>64</v>
      </c>
    </row>
    <row r="5" spans="1:6" x14ac:dyDescent="0.3">
      <c r="D5" t="s">
        <v>63</v>
      </c>
    </row>
    <row r="6" spans="1:6" x14ac:dyDescent="0.3">
      <c r="C6" t="s">
        <v>62</v>
      </c>
      <c r="D6" t="s">
        <v>61</v>
      </c>
      <c r="E6" t="s">
        <v>60</v>
      </c>
      <c r="F6" t="s">
        <v>59</v>
      </c>
    </row>
    <row r="7" spans="1:6" x14ac:dyDescent="0.3">
      <c r="A7" t="s">
        <v>38</v>
      </c>
      <c r="B7" t="s">
        <v>26</v>
      </c>
      <c r="C7">
        <v>1354</v>
      </c>
      <c r="F7" t="s">
        <v>20</v>
      </c>
    </row>
    <row r="8" spans="1:6" x14ac:dyDescent="0.3">
      <c r="A8" t="s">
        <v>38</v>
      </c>
      <c r="B8" t="s">
        <v>40</v>
      </c>
      <c r="D8">
        <v>282</v>
      </c>
      <c r="F8">
        <v>282</v>
      </c>
    </row>
    <row r="9" spans="1:6" x14ac:dyDescent="0.3">
      <c r="A9" t="s">
        <v>38</v>
      </c>
      <c r="B9" t="s">
        <v>28</v>
      </c>
      <c r="E9">
        <v>36</v>
      </c>
      <c r="F9">
        <v>36</v>
      </c>
    </row>
    <row r="11" spans="1:6" x14ac:dyDescent="0.3">
      <c r="A11" t="s">
        <v>58</v>
      </c>
      <c r="B11" t="s">
        <v>26</v>
      </c>
      <c r="E11">
        <v>137347</v>
      </c>
    </row>
    <row r="12" spans="1:6" x14ac:dyDescent="0.3">
      <c r="A12" t="s">
        <v>58</v>
      </c>
      <c r="B12" t="s">
        <v>40</v>
      </c>
      <c r="E12">
        <v>3117</v>
      </c>
    </row>
    <row r="13" spans="1:6" x14ac:dyDescent="0.3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3:A5"/>
  <sheetViews>
    <sheetView workbookViewId="0">
      <selection activeCell="D47" sqref="D47"/>
    </sheetView>
  </sheetViews>
  <sheetFormatPr defaultRowHeight="16.5" x14ac:dyDescent="0.3"/>
  <sheetData>
    <row r="3" spans="1:1" x14ac:dyDescent="0.3">
      <c r="A3" t="s">
        <v>133</v>
      </c>
    </row>
    <row r="4" spans="1:1" x14ac:dyDescent="0.3">
      <c r="A4" t="s">
        <v>134</v>
      </c>
    </row>
    <row r="5" spans="1:1" x14ac:dyDescent="0.3">
      <c r="A5" t="s">
        <v>135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계산과정</vt:lpstr>
      <vt:lpstr>데이터</vt:lpstr>
      <vt:lpstr>출처</vt:lpstr>
      <vt:lpstr>REC</vt:lpstr>
      <vt:lpstr>REC가중치</vt:lpstr>
      <vt:lpstr>SMP</vt:lpstr>
      <vt:lpstr>부지 대비 모듈 면적</vt:lpstr>
      <vt:lpstr>선행연구 잠재량</vt:lpstr>
      <vt:lpstr>정의 및 규제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2025-01-16T01:47:58Z</dcterms:modified>
</cp:coreProperties>
</file>