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KTOP\Desktop\논문작성\data\"/>
    </mc:Choice>
  </mc:AlternateContent>
  <xr:revisionPtr revIDLastSave="0" documentId="8_{92BC6E92-633A-4EE5-A411-4105E79A915B}" xr6:coauthVersionLast="47" xr6:coauthVersionMax="47" xr10:uidLastSave="{00000000-0000-0000-0000-000000000000}"/>
  <bookViews>
    <workbookView xWindow="-120" yWindow="-120" windowWidth="38640" windowHeight="21120" tabRatio="899" firstSheet="1" activeTab="2"/>
  </bookViews>
  <sheets>
    <sheet name="표지" sheetId="23" r:id="rId1"/>
    <sheet name="1.1 에너지생산량" sheetId="11" r:id="rId2"/>
    <sheet name="1.2 발전량" sheetId="2" r:id="rId3"/>
    <sheet name="1.3 에너지생산량(고유단위)" sheetId="55" r:id="rId4"/>
    <sheet name="1.4보급용량(발전)" sheetId="13" r:id="rId5"/>
    <sheet name="1.5 보급용량(발전-누적)" sheetId="57" r:id="rId6"/>
    <sheet name="1.6 보급용량(발전 외)" sheetId="17" r:id="rId7"/>
    <sheet name="1.7 보급용량(발전 외-누적)" sheetId="58" r:id="rId8"/>
    <sheet name="2.1 에너지생산량(지역별)" sheetId="9" r:id="rId9"/>
    <sheet name="2.2 발전량(지역별)" sheetId="12" r:id="rId10"/>
    <sheet name="2.3 에너지생산량(고유단위)" sheetId="56" r:id="rId11"/>
    <sheet name="2.4 보급용량(지역별_발전)" sheetId="14" r:id="rId12"/>
    <sheet name="2.5 보급용량(지역별_발전_누적)" sheetId="24" r:id="rId13"/>
    <sheet name="2.6 보급용량(지역별_발전 외)" sheetId="54" r:id="rId14"/>
    <sheet name="2.7 보급용량(지역별_발전 외_누적)" sheetId="52" r:id="rId15"/>
    <sheet name="3.1 태양열" sheetId="25" r:id="rId16"/>
    <sheet name="3.2 태양광" sheetId="26" r:id="rId17"/>
    <sheet name="3.3 풍력" sheetId="27" r:id="rId18"/>
    <sheet name="3.4 수력" sheetId="28" r:id="rId19"/>
    <sheet name="3.5 해양" sheetId="29" r:id="rId20"/>
    <sheet name="3.6 지열" sheetId="30" r:id="rId21"/>
    <sheet name="3.7 수열" sheetId="31" r:id="rId22"/>
    <sheet name="3.8 바이오가스" sheetId="34" r:id="rId23"/>
    <sheet name="3.9 매립지가스" sheetId="35" r:id="rId24"/>
    <sheet name="3.10 바이오디젤" sheetId="36" r:id="rId25"/>
    <sheet name="3.11 우드칩" sheetId="37" r:id="rId26"/>
    <sheet name="3.12 성형탄" sheetId="38" r:id="rId27"/>
    <sheet name="3.13 임산연료" sheetId="39" r:id="rId28"/>
    <sheet name="3.14 목재펠릿" sheetId="40" r:id="rId29"/>
    <sheet name="3.15 폐목재" sheetId="41" r:id="rId30"/>
    <sheet name="3.16 흑액" sheetId="42" r:id="rId31"/>
    <sheet name="3.17 하수슬러지고형연료" sheetId="43" r:id="rId32"/>
    <sheet name="3.18 Bio-SRF" sheetId="44" r:id="rId33"/>
    <sheet name="3.19 바이오중유" sheetId="45" r:id="rId34"/>
    <sheet name="3.20 폐가스" sheetId="46" r:id="rId35"/>
    <sheet name="3.21 산업폐기물" sheetId="47" r:id="rId36"/>
    <sheet name="3.22 생활폐기물" sheetId="48" r:id="rId37"/>
    <sheet name="3.23 시멘트킬른보조연료" sheetId="49" r:id="rId38"/>
    <sheet name="3.24 SRF" sheetId="50" r:id="rId39"/>
    <sheet name="3.25 정제연료유" sheetId="51" r:id="rId40"/>
    <sheet name="3.26 연료전지" sheetId="32" r:id="rId41"/>
    <sheet name="3.27 IGCC" sheetId="33" r:id="rId42"/>
  </sheets>
  <definedNames>
    <definedName name="_xlnm.Print_Area" localSheetId="1">'1.1 에너지생산량'!$A$1:$R$62</definedName>
    <definedName name="_xlnm.Print_Area" localSheetId="2">'1.2 발전량'!$A$1:$T$93</definedName>
    <definedName name="_xlnm.Print_Area" localSheetId="9">'2.2 발전량(지역별)'!$A$1:$Z$84</definedName>
    <definedName name="_xlnm.Print_Area" localSheetId="24">'3.10 바이오디젤'!$A$1:$X$10</definedName>
    <definedName name="_xlnm.Print_Area" localSheetId="26">'3.12 성형탄'!$A$1:$X$10</definedName>
    <definedName name="_xlnm.Print_Area" localSheetId="41">'3.27 IGCC'!$A$1:$V$44</definedName>
    <definedName name="_xlnm.Print_Area" localSheetId="19">'3.5 해양'!$A$1:$V$44</definedName>
    <definedName name="_xlnm.Print_Area" localSheetId="20">'3.6 지열'!$A$1:$V$35</definedName>
    <definedName name="_xlnm.Print_Area" localSheetId="0">표지!$A$1:$P$30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56" l="1"/>
  <c r="T21" i="56"/>
  <c r="S21" i="56"/>
  <c r="R21" i="56"/>
  <c r="Q21" i="56"/>
  <c r="P21" i="56"/>
  <c r="O21" i="56"/>
  <c r="M21" i="56"/>
  <c r="L21" i="56"/>
  <c r="K21" i="56"/>
  <c r="J21" i="56"/>
  <c r="I21" i="56"/>
  <c r="H21" i="56"/>
  <c r="G21" i="56"/>
  <c r="F21" i="56"/>
  <c r="E21" i="56"/>
  <c r="D21" i="56"/>
  <c r="D8" i="48"/>
  <c r="I23" i="24"/>
  <c r="C15" i="28"/>
  <c r="C14" i="28"/>
  <c r="C13" i="28"/>
  <c r="C12" i="28"/>
  <c r="C11" i="28"/>
  <c r="D6" i="36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 s="1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 s="1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 s="1"/>
  <c r="C26" i="56"/>
  <c r="C30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T28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H27" i="56"/>
  <c r="G27" i="56"/>
  <c r="F27" i="56"/>
  <c r="E27" i="56"/>
  <c r="D27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D20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N41" i="55"/>
  <c r="N14" i="55"/>
  <c r="N11" i="55"/>
  <c r="N8" i="55"/>
  <c r="N5" i="55"/>
  <c r="C27" i="54"/>
  <c r="C26" i="54"/>
  <c r="C25" i="54"/>
  <c r="C24" i="54"/>
  <c r="C23" i="54"/>
  <c r="C22" i="54"/>
  <c r="C20" i="54"/>
  <c r="C19" i="54"/>
  <c r="C18" i="54"/>
  <c r="C17" i="54"/>
  <c r="C16" i="54"/>
  <c r="C15" i="54"/>
  <c r="C14" i="54"/>
  <c r="C13" i="54"/>
  <c r="C12" i="54"/>
  <c r="C11" i="54"/>
  <c r="C10" i="54"/>
  <c r="C9" i="54"/>
  <c r="C7" i="54"/>
  <c r="C6" i="54"/>
  <c r="C5" i="54"/>
  <c r="C17" i="52"/>
  <c r="D5" i="36"/>
  <c r="C14" i="29"/>
  <c r="T42" i="33"/>
  <c r="S42" i="33"/>
  <c r="R42" i="33"/>
  <c r="Q42" i="33"/>
  <c r="P42" i="33"/>
  <c r="O42" i="33"/>
  <c r="N42" i="33"/>
  <c r="M42" i="33"/>
  <c r="L42" i="33"/>
  <c r="K42" i="33"/>
  <c r="I42" i="33"/>
  <c r="H42" i="33"/>
  <c r="G42" i="33"/>
  <c r="F42" i="33"/>
  <c r="E42" i="33"/>
  <c r="D42" i="33"/>
  <c r="T26" i="33"/>
  <c r="S26" i="33"/>
  <c r="R26" i="33"/>
  <c r="Q26" i="33"/>
  <c r="P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C41" i="33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G26" i="32"/>
  <c r="F26" i="32"/>
  <c r="E26" i="32"/>
  <c r="D26" i="32"/>
  <c r="C26" i="32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C41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41" i="29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D16" i="49"/>
  <c r="D15" i="49"/>
  <c r="D14" i="49"/>
  <c r="D13" i="49"/>
  <c r="D12" i="49"/>
  <c r="D8" i="49"/>
  <c r="D13" i="51"/>
  <c r="D12" i="51"/>
  <c r="D11" i="51"/>
  <c r="D10" i="51"/>
  <c r="D9" i="51"/>
  <c r="D6" i="51"/>
  <c r="D5" i="51"/>
  <c r="D22" i="50"/>
  <c r="D21" i="50"/>
  <c r="D20" i="50"/>
  <c r="D19" i="50"/>
  <c r="D18" i="50"/>
  <c r="D16" i="50"/>
  <c r="D15" i="50"/>
  <c r="D14" i="50"/>
  <c r="D13" i="50"/>
  <c r="D12" i="50"/>
  <c r="D9" i="50"/>
  <c r="D8" i="50"/>
  <c r="D6" i="50"/>
  <c r="D5" i="50"/>
  <c r="D6" i="49"/>
  <c r="D5" i="49"/>
  <c r="D22" i="48"/>
  <c r="D21" i="48"/>
  <c r="D20" i="48"/>
  <c r="D19" i="48"/>
  <c r="D18" i="48"/>
  <c r="D16" i="48"/>
  <c r="D15" i="48"/>
  <c r="D14" i="48"/>
  <c r="D13" i="48"/>
  <c r="D12" i="48"/>
  <c r="D9" i="48"/>
  <c r="D6" i="48"/>
  <c r="D22" i="47"/>
  <c r="D21" i="47"/>
  <c r="D20" i="47"/>
  <c r="D19" i="47"/>
  <c r="D18" i="47"/>
  <c r="D16" i="47"/>
  <c r="D15" i="47"/>
  <c r="D14" i="47"/>
  <c r="D13" i="47"/>
  <c r="D12" i="47"/>
  <c r="D9" i="47"/>
  <c r="D8" i="47"/>
  <c r="D6" i="47"/>
  <c r="D5" i="47"/>
  <c r="D22" i="46"/>
  <c r="D21" i="46"/>
  <c r="D20" i="46"/>
  <c r="D19" i="46"/>
  <c r="D18" i="46"/>
  <c r="D16" i="46"/>
  <c r="D15" i="46"/>
  <c r="D14" i="46"/>
  <c r="D13" i="46"/>
  <c r="D12" i="46"/>
  <c r="D9" i="46"/>
  <c r="D8" i="46"/>
  <c r="D6" i="46"/>
  <c r="D5" i="46"/>
  <c r="D22" i="35"/>
  <c r="D21" i="35"/>
  <c r="D20" i="35"/>
  <c r="D19" i="35"/>
  <c r="D18" i="35"/>
  <c r="D16" i="35"/>
  <c r="D15" i="35"/>
  <c r="D14" i="35"/>
  <c r="D13" i="35"/>
  <c r="D12" i="35"/>
  <c r="D9" i="35"/>
  <c r="D22" i="45"/>
  <c r="D21" i="45"/>
  <c r="D20" i="45"/>
  <c r="D19" i="45"/>
  <c r="D18" i="45"/>
  <c r="D16" i="45"/>
  <c r="D15" i="45"/>
  <c r="D14" i="45"/>
  <c r="D13" i="45"/>
  <c r="D12" i="45"/>
  <c r="D9" i="45"/>
  <c r="D8" i="45"/>
  <c r="D6" i="45"/>
  <c r="D5" i="45"/>
  <c r="D22" i="44"/>
  <c r="D21" i="44"/>
  <c r="D20" i="44"/>
  <c r="D19" i="44"/>
  <c r="D18" i="44"/>
  <c r="D16" i="44"/>
  <c r="D15" i="44"/>
  <c r="D14" i="44"/>
  <c r="D13" i="44"/>
  <c r="D12" i="44"/>
  <c r="D9" i="44"/>
  <c r="D8" i="44"/>
  <c r="D6" i="44"/>
  <c r="D5" i="44"/>
  <c r="D22" i="43"/>
  <c r="D21" i="43"/>
  <c r="D20" i="43"/>
  <c r="D19" i="43"/>
  <c r="D18" i="43"/>
  <c r="D16" i="43"/>
  <c r="D15" i="43"/>
  <c r="D14" i="43"/>
  <c r="D13" i="43"/>
  <c r="D12" i="43"/>
  <c r="D9" i="43"/>
  <c r="D8" i="43"/>
  <c r="D6" i="43"/>
  <c r="D5" i="43"/>
  <c r="D22" i="42"/>
  <c r="D21" i="42"/>
  <c r="D20" i="42"/>
  <c r="D19" i="42"/>
  <c r="D18" i="42"/>
  <c r="D16" i="42"/>
  <c r="D15" i="42"/>
  <c r="D14" i="42"/>
  <c r="D13" i="42"/>
  <c r="D12" i="42"/>
  <c r="D9" i="42"/>
  <c r="D8" i="42"/>
  <c r="D6" i="42"/>
  <c r="D5" i="42"/>
  <c r="D22" i="41"/>
  <c r="D21" i="41"/>
  <c r="D20" i="41"/>
  <c r="D19" i="41"/>
  <c r="D18" i="41"/>
  <c r="D16" i="41"/>
  <c r="D15" i="41"/>
  <c r="D14" i="41"/>
  <c r="D13" i="41"/>
  <c r="D12" i="41"/>
  <c r="D9" i="41"/>
  <c r="D8" i="41"/>
  <c r="D6" i="41"/>
  <c r="D5" i="41"/>
  <c r="D22" i="40"/>
  <c r="D21" i="40"/>
  <c r="D20" i="40"/>
  <c r="D19" i="40"/>
  <c r="D18" i="40"/>
  <c r="D16" i="40"/>
  <c r="D15" i="40"/>
  <c r="D14" i="40"/>
  <c r="D13" i="40"/>
  <c r="D12" i="40"/>
  <c r="D9" i="40"/>
  <c r="D8" i="40"/>
  <c r="D6" i="40"/>
  <c r="D5" i="40"/>
  <c r="D13" i="39"/>
  <c r="D12" i="39"/>
  <c r="D11" i="39"/>
  <c r="D10" i="39"/>
  <c r="D9" i="39"/>
  <c r="D6" i="39"/>
  <c r="D5" i="39"/>
  <c r="D5" i="38"/>
  <c r="D22" i="37"/>
  <c r="D21" i="37"/>
  <c r="D20" i="37"/>
  <c r="D19" i="37"/>
  <c r="D18" i="37"/>
  <c r="D16" i="37"/>
  <c r="D15" i="37"/>
  <c r="D14" i="37"/>
  <c r="D13" i="37"/>
  <c r="D12" i="37"/>
  <c r="D9" i="37"/>
  <c r="D8" i="37"/>
  <c r="D6" i="37"/>
  <c r="D5" i="37"/>
  <c r="D22" i="34"/>
  <c r="D21" i="34"/>
  <c r="D20" i="34"/>
  <c r="D19" i="34"/>
  <c r="D18" i="34"/>
  <c r="D16" i="34"/>
  <c r="D15" i="34"/>
  <c r="D14" i="34"/>
  <c r="D13" i="34"/>
  <c r="D12" i="34"/>
  <c r="D9" i="34"/>
  <c r="C40" i="33"/>
  <c r="C39" i="33"/>
  <c r="C38" i="33"/>
  <c r="C37" i="33"/>
  <c r="C36" i="33"/>
  <c r="C35" i="33"/>
  <c r="C34" i="33"/>
  <c r="C33" i="33"/>
  <c r="C32" i="33"/>
  <c r="C31" i="33"/>
  <c r="C30" i="33"/>
  <c r="C42" i="33" s="1"/>
  <c r="C29" i="33"/>
  <c r="C25" i="33"/>
  <c r="C24" i="33"/>
  <c r="C23" i="33"/>
  <c r="C22" i="33"/>
  <c r="C21" i="33"/>
  <c r="C20" i="33"/>
  <c r="C19" i="33"/>
  <c r="C18" i="33"/>
  <c r="C26" i="33" s="1"/>
  <c r="C13" i="33"/>
  <c r="C11" i="33"/>
  <c r="C40" i="29"/>
  <c r="C39" i="29"/>
  <c r="C38" i="29"/>
  <c r="C37" i="29"/>
  <c r="C36" i="29"/>
  <c r="C35" i="29"/>
  <c r="C34" i="29"/>
  <c r="C33" i="29"/>
  <c r="C32" i="29"/>
  <c r="C31" i="29"/>
  <c r="C30" i="29"/>
  <c r="C29" i="29"/>
  <c r="C42" i="29"/>
  <c r="C25" i="29"/>
  <c r="C24" i="29"/>
  <c r="C23" i="29"/>
  <c r="C22" i="29"/>
  <c r="C21" i="29"/>
  <c r="C20" i="29"/>
  <c r="C19" i="29"/>
  <c r="C18" i="29"/>
  <c r="C26" i="29" s="1"/>
  <c r="C13" i="29"/>
  <c r="C12" i="29"/>
  <c r="C11" i="29"/>
  <c r="C8" i="29"/>
  <c r="D64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 s="1"/>
  <c r="U49" i="24"/>
  <c r="U47" i="24" s="1"/>
  <c r="T49" i="24"/>
  <c r="T47" i="24" s="1"/>
  <c r="S49" i="24"/>
  <c r="S47" i="24" s="1"/>
  <c r="R49" i="24"/>
  <c r="R47" i="24" s="1"/>
  <c r="Q49" i="24"/>
  <c r="Q47" i="24" s="1"/>
  <c r="P49" i="24"/>
  <c r="O49" i="24"/>
  <c r="O47" i="24" s="1"/>
  <c r="N49" i="24"/>
  <c r="M49" i="24"/>
  <c r="L49" i="24"/>
  <c r="K49" i="24"/>
  <c r="J49" i="24"/>
  <c r="I49" i="24"/>
  <c r="H49" i="24"/>
  <c r="G49" i="24"/>
  <c r="F49" i="24"/>
  <c r="E49" i="24"/>
  <c r="D49" i="24" s="1"/>
  <c r="U48" i="24"/>
  <c r="U6" i="24" s="1"/>
  <c r="U5" i="24" s="1"/>
  <c r="T48" i="24"/>
  <c r="S48" i="24"/>
  <c r="R48" i="24"/>
  <c r="Q48" i="24"/>
  <c r="Q6" i="24" s="1"/>
  <c r="P48" i="24"/>
  <c r="P47" i="24" s="1"/>
  <c r="O48" i="24"/>
  <c r="N48" i="24"/>
  <c r="N6" i="24" s="1"/>
  <c r="M48" i="24"/>
  <c r="L48" i="24"/>
  <c r="K48" i="24"/>
  <c r="J48" i="24"/>
  <c r="I48" i="24"/>
  <c r="I6" i="24" s="1"/>
  <c r="I5" i="24" s="1"/>
  <c r="H48" i="24"/>
  <c r="H47" i="24" s="1"/>
  <c r="G48" i="24"/>
  <c r="F48" i="24"/>
  <c r="F6" i="24" s="1"/>
  <c r="F5" i="24" s="1"/>
  <c r="E48" i="24"/>
  <c r="D48" i="24" s="1"/>
  <c r="E47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 s="1"/>
  <c r="D64" i="24"/>
  <c r="U22" i="24"/>
  <c r="U20" i="24" s="1"/>
  <c r="T22" i="24"/>
  <c r="T20" i="24" s="1"/>
  <c r="S22" i="24"/>
  <c r="R22" i="24"/>
  <c r="R7" i="24" s="1"/>
  <c r="R5" i="24" s="1"/>
  <c r="Q22" i="24"/>
  <c r="Q20" i="24" s="1"/>
  <c r="P22" i="24"/>
  <c r="P20" i="24"/>
  <c r="O22" i="24"/>
  <c r="O20" i="24" s="1"/>
  <c r="N22" i="24"/>
  <c r="N7" i="24" s="1"/>
  <c r="M22" i="24"/>
  <c r="M20" i="24" s="1"/>
  <c r="L22" i="24"/>
  <c r="L7" i="24" s="1"/>
  <c r="L5" i="24" s="1"/>
  <c r="K22" i="24"/>
  <c r="K20" i="24" s="1"/>
  <c r="J22" i="24"/>
  <c r="J7" i="24" s="1"/>
  <c r="J5" i="24" s="1"/>
  <c r="I22" i="24"/>
  <c r="H22" i="24"/>
  <c r="H20" i="24" s="1"/>
  <c r="G22" i="24"/>
  <c r="F22" i="24"/>
  <c r="E22" i="24"/>
  <c r="U21" i="24"/>
  <c r="T21" i="24"/>
  <c r="T6" i="24" s="1"/>
  <c r="T5" i="24" s="1"/>
  <c r="S21" i="24"/>
  <c r="S6" i="24" s="1"/>
  <c r="S5" i="24" s="1"/>
  <c r="R21" i="24"/>
  <c r="Q21" i="24"/>
  <c r="P21" i="24"/>
  <c r="O21" i="24"/>
  <c r="N21" i="24"/>
  <c r="M21" i="24"/>
  <c r="L21" i="24"/>
  <c r="L20" i="24" s="1"/>
  <c r="K21" i="24"/>
  <c r="J21" i="24"/>
  <c r="J20" i="24" s="1"/>
  <c r="I21" i="24"/>
  <c r="D21" i="24"/>
  <c r="H21" i="24"/>
  <c r="G21" i="24"/>
  <c r="G6" i="24" s="1"/>
  <c r="G5" i="24" s="1"/>
  <c r="F21" i="24"/>
  <c r="E21" i="24"/>
  <c r="E6" i="24" s="1"/>
  <c r="E5" i="24" s="1"/>
  <c r="D69" i="24"/>
  <c r="D66" i="24"/>
  <c r="D62" i="24"/>
  <c r="D60" i="24"/>
  <c r="D58" i="24"/>
  <c r="D57" i="24"/>
  <c r="D55" i="24"/>
  <c r="D54" i="24"/>
  <c r="D52" i="24"/>
  <c r="D51" i="24"/>
  <c r="D46" i="24"/>
  <c r="D44" i="24"/>
  <c r="D43" i="24"/>
  <c r="D41" i="24"/>
  <c r="D39" i="24"/>
  <c r="D38" i="24"/>
  <c r="D37" i="24"/>
  <c r="D36" i="24"/>
  <c r="D34" i="24"/>
  <c r="D33" i="24"/>
  <c r="D31" i="24"/>
  <c r="D30" i="24"/>
  <c r="D28" i="24"/>
  <c r="D27" i="24"/>
  <c r="D25" i="24"/>
  <c r="D24" i="24"/>
  <c r="D19" i="24"/>
  <c r="D16" i="24"/>
  <c r="D14" i="24"/>
  <c r="D13" i="24"/>
  <c r="D11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 s="1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 s="1"/>
  <c r="U56" i="24"/>
  <c r="T56" i="24"/>
  <c r="S56" i="24"/>
  <c r="R56" i="24"/>
  <c r="Q56" i="24"/>
  <c r="P56" i="24"/>
  <c r="O56" i="24"/>
  <c r="N56" i="24"/>
  <c r="M56" i="24"/>
  <c r="L56" i="24"/>
  <c r="K56" i="24"/>
  <c r="J56" i="24"/>
  <c r="I56" i="24"/>
  <c r="H56" i="24"/>
  <c r="G56" i="24"/>
  <c r="F56" i="24"/>
  <c r="D56" i="24" s="1"/>
  <c r="E56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 s="1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L47" i="24"/>
  <c r="N47" i="24"/>
  <c r="M47" i="24"/>
  <c r="K47" i="24"/>
  <c r="J47" i="24"/>
  <c r="I47" i="24"/>
  <c r="G47" i="24"/>
  <c r="F47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 s="1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D42" i="24" s="1"/>
  <c r="F42" i="24"/>
  <c r="E42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D40" i="24" s="1"/>
  <c r="E40" i="24"/>
  <c r="U32" i="24"/>
  <c r="T32" i="24"/>
  <c r="S32" i="24"/>
  <c r="R32" i="24"/>
  <c r="Q32" i="24"/>
  <c r="P32" i="24"/>
  <c r="O32" i="24"/>
  <c r="N32" i="24"/>
  <c r="D32" i="24"/>
  <c r="M32" i="24"/>
  <c r="L32" i="24"/>
  <c r="K32" i="24"/>
  <c r="J32" i="24"/>
  <c r="I32" i="24"/>
  <c r="H32" i="24"/>
  <c r="G32" i="24"/>
  <c r="F32" i="24"/>
  <c r="E32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 s="1"/>
  <c r="U26" i="24"/>
  <c r="T26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H23" i="24"/>
  <c r="G23" i="24"/>
  <c r="D23" i="24" s="1"/>
  <c r="F23" i="24"/>
  <c r="E23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 s="1"/>
  <c r="D50" i="24"/>
  <c r="S26" i="2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U49" i="14"/>
  <c r="U47" i="14" s="1"/>
  <c r="T49" i="14"/>
  <c r="S49" i="14"/>
  <c r="S47" i="14" s="1"/>
  <c r="R49" i="14"/>
  <c r="Q49" i="14"/>
  <c r="P49" i="14"/>
  <c r="P47" i="14" s="1"/>
  <c r="O49" i="14"/>
  <c r="O47" i="14"/>
  <c r="N49" i="14"/>
  <c r="M49" i="14"/>
  <c r="L49" i="14"/>
  <c r="K49" i="14"/>
  <c r="J49" i="14"/>
  <c r="I49" i="14"/>
  <c r="H49" i="14"/>
  <c r="G49" i="14"/>
  <c r="F49" i="14"/>
  <c r="E49" i="14"/>
  <c r="U48" i="14"/>
  <c r="T48" i="14"/>
  <c r="T47" i="14" s="1"/>
  <c r="S48" i="14"/>
  <c r="R48" i="14"/>
  <c r="R47" i="14" s="1"/>
  <c r="Q48" i="14"/>
  <c r="Q47" i="14" s="1"/>
  <c r="P48" i="14"/>
  <c r="O48" i="14"/>
  <c r="N48" i="14"/>
  <c r="N47" i="14" s="1"/>
  <c r="M48" i="14"/>
  <c r="M47" i="14" s="1"/>
  <c r="L48" i="14"/>
  <c r="L47" i="14" s="1"/>
  <c r="K48" i="14"/>
  <c r="K47" i="14"/>
  <c r="J48" i="14"/>
  <c r="J47" i="14" s="1"/>
  <c r="I48" i="14"/>
  <c r="I47" i="14" s="1"/>
  <c r="H48" i="14"/>
  <c r="H47" i="14"/>
  <c r="G48" i="14"/>
  <c r="G47" i="14" s="1"/>
  <c r="F48" i="14"/>
  <c r="F47" i="14" s="1"/>
  <c r="E48" i="14"/>
  <c r="E47" i="14" s="1"/>
  <c r="R26" i="24"/>
  <c r="S20" i="24"/>
  <c r="Q26" i="2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62" i="14"/>
  <c r="D61" i="14"/>
  <c r="D60" i="14"/>
  <c r="D59" i="14"/>
  <c r="D58" i="14"/>
  <c r="D57" i="14"/>
  <c r="D56" i="14" s="1"/>
  <c r="D55" i="14"/>
  <c r="D54" i="14"/>
  <c r="D53" i="14" s="1"/>
  <c r="D52" i="14"/>
  <c r="D49" i="14"/>
  <c r="D51" i="14"/>
  <c r="D50" i="14" s="1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D37" i="14"/>
  <c r="D36" i="14"/>
  <c r="D35" i="14"/>
  <c r="D34" i="14"/>
  <c r="D33" i="14"/>
  <c r="D32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6" i="14"/>
  <c r="D45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4" i="14"/>
  <c r="D43" i="14"/>
  <c r="D42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31" i="14"/>
  <c r="D30" i="14"/>
  <c r="D29" i="14"/>
  <c r="U28" i="14"/>
  <c r="U22" i="14"/>
  <c r="U7" i="14"/>
  <c r="U27" i="14"/>
  <c r="U26" i="14" s="1"/>
  <c r="T27" i="14"/>
  <c r="T21" i="14" s="1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5" i="14"/>
  <c r="D24" i="14"/>
  <c r="D23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7" i="14"/>
  <c r="D66" i="14"/>
  <c r="D65" i="14"/>
  <c r="D17" i="14"/>
  <c r="D16" i="14"/>
  <c r="D15" i="14" s="1"/>
  <c r="D14" i="14"/>
  <c r="D12" i="14"/>
  <c r="D13" i="14"/>
  <c r="D11" i="14"/>
  <c r="D10" i="14"/>
  <c r="D9" i="14" s="1"/>
  <c r="P26" i="24"/>
  <c r="O26" i="24"/>
  <c r="N26" i="24"/>
  <c r="M26" i="24"/>
  <c r="L26" i="24"/>
  <c r="K26" i="24"/>
  <c r="J26" i="24"/>
  <c r="I26" i="24"/>
  <c r="H26" i="24"/>
  <c r="G26" i="24"/>
  <c r="F26" i="24"/>
  <c r="G20" i="24"/>
  <c r="E26" i="24"/>
  <c r="D26" i="24" s="1"/>
  <c r="F20" i="24"/>
  <c r="E20" i="24"/>
  <c r="O56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J56" i="12" s="1"/>
  <c r="I58" i="12"/>
  <c r="H58" i="12"/>
  <c r="H56" i="12" s="1"/>
  <c r="G58" i="12"/>
  <c r="F58" i="12"/>
  <c r="V57" i="12"/>
  <c r="V56" i="12"/>
  <c r="U57" i="12"/>
  <c r="U56" i="12"/>
  <c r="T57" i="12"/>
  <c r="T56" i="12" s="1"/>
  <c r="S57" i="12"/>
  <c r="S56" i="12"/>
  <c r="R57" i="12"/>
  <c r="R56" i="12"/>
  <c r="Q57" i="12"/>
  <c r="Q10" i="12" s="1"/>
  <c r="P57" i="12"/>
  <c r="P10" i="12" s="1"/>
  <c r="O57" i="12"/>
  <c r="N57" i="12"/>
  <c r="M57" i="12"/>
  <c r="M56" i="12" s="1"/>
  <c r="L57" i="12"/>
  <c r="L56" i="12"/>
  <c r="K57" i="12"/>
  <c r="K56" i="12" s="1"/>
  <c r="J57" i="12"/>
  <c r="I57" i="12"/>
  <c r="I56" i="12" s="1"/>
  <c r="H57" i="12"/>
  <c r="G57" i="12"/>
  <c r="G56" i="12"/>
  <c r="F57" i="12"/>
  <c r="F56" i="12" s="1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3" i="12"/>
  <c r="E72" i="12" s="1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66" i="12"/>
  <c r="E65" i="12" s="1"/>
  <c r="E67" i="12"/>
  <c r="E63" i="12"/>
  <c r="E62" i="12" s="1"/>
  <c r="E64" i="12"/>
  <c r="E58" i="12" s="1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71" i="12"/>
  <c r="E70" i="12"/>
  <c r="E69" i="12"/>
  <c r="E68" i="12"/>
  <c r="E61" i="12"/>
  <c r="E60" i="12"/>
  <c r="E59" i="12" s="1"/>
  <c r="V31" i="12"/>
  <c r="U31" i="12"/>
  <c r="T31" i="12"/>
  <c r="T11" i="12" s="1"/>
  <c r="T7" i="12" s="1"/>
  <c r="S31" i="12"/>
  <c r="R31" i="12"/>
  <c r="Q31" i="12"/>
  <c r="Q29" i="12" s="1"/>
  <c r="P31" i="12"/>
  <c r="P29" i="12" s="1"/>
  <c r="O31" i="12"/>
  <c r="O29" i="12" s="1"/>
  <c r="N31" i="12"/>
  <c r="N11" i="12" s="1"/>
  <c r="N7" i="12" s="1"/>
  <c r="M31" i="12"/>
  <c r="M11" i="12" s="1"/>
  <c r="M7" i="12" s="1"/>
  <c r="L31" i="12"/>
  <c r="L11" i="12" s="1"/>
  <c r="L7" i="12" s="1"/>
  <c r="K31" i="12"/>
  <c r="K11" i="12" s="1"/>
  <c r="K7" i="12" s="1"/>
  <c r="J31" i="12"/>
  <c r="J11" i="12" s="1"/>
  <c r="J7" i="12" s="1"/>
  <c r="I31" i="12"/>
  <c r="I11" i="12" s="1"/>
  <c r="I7" i="12" s="1"/>
  <c r="H31" i="12"/>
  <c r="H11" i="12" s="1"/>
  <c r="H7" i="12" s="1"/>
  <c r="H29" i="12"/>
  <c r="G31" i="12"/>
  <c r="F31" i="12"/>
  <c r="F11" i="12" s="1"/>
  <c r="F7" i="12" s="1"/>
  <c r="V30" i="12"/>
  <c r="V29" i="12" s="1"/>
  <c r="U30" i="12"/>
  <c r="U10" i="12" s="1"/>
  <c r="T30" i="12"/>
  <c r="T10" i="12" s="1"/>
  <c r="S30" i="12"/>
  <c r="S10" i="12" s="1"/>
  <c r="R30" i="12"/>
  <c r="R10" i="12" s="1"/>
  <c r="Q30" i="12"/>
  <c r="P30" i="12"/>
  <c r="O30" i="12"/>
  <c r="N30" i="12"/>
  <c r="N29" i="12" s="1"/>
  <c r="M30" i="12"/>
  <c r="M29" i="12" s="1"/>
  <c r="L30" i="12"/>
  <c r="L29" i="12" s="1"/>
  <c r="K30" i="12"/>
  <c r="J30" i="12"/>
  <c r="J29" i="12" s="1"/>
  <c r="I30" i="12"/>
  <c r="H30" i="12"/>
  <c r="G30" i="12"/>
  <c r="F30" i="12"/>
  <c r="F29" i="12" s="1"/>
  <c r="E50" i="12"/>
  <c r="E49" i="12"/>
  <c r="E36" i="12"/>
  <c r="E35" i="12" s="1"/>
  <c r="E37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53" i="12"/>
  <c r="E52" i="12"/>
  <c r="E51" i="12" s="1"/>
  <c r="E46" i="12"/>
  <c r="E44" i="12" s="1"/>
  <c r="E45" i="12"/>
  <c r="E43" i="12"/>
  <c r="E42" i="12"/>
  <c r="E40" i="12"/>
  <c r="E39" i="12"/>
  <c r="E38" i="12" s="1"/>
  <c r="E34" i="12"/>
  <c r="E31" i="12" s="1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3" i="12"/>
  <c r="E30" i="12" s="1"/>
  <c r="E29" i="12" s="1"/>
  <c r="E32" i="12"/>
  <c r="E57" i="12"/>
  <c r="G29" i="12"/>
  <c r="K29" i="12"/>
  <c r="S29" i="12"/>
  <c r="I29" i="12"/>
  <c r="N56" i="12"/>
  <c r="E41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6" i="12"/>
  <c r="E75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8" i="12"/>
  <c r="E26" i="12"/>
  <c r="E25" i="12"/>
  <c r="E24" i="12" s="1"/>
  <c r="E23" i="12"/>
  <c r="E22" i="12"/>
  <c r="E21" i="12" s="1"/>
  <c r="E20" i="12"/>
  <c r="E19" i="12"/>
  <c r="E10" i="12" s="1"/>
  <c r="E74" i="12"/>
  <c r="G9" i="9"/>
  <c r="D44" i="9"/>
  <c r="D43" i="9"/>
  <c r="D42" i="9"/>
  <c r="D41" i="9"/>
  <c r="D40" i="9"/>
  <c r="D39" i="9"/>
  <c r="D37" i="9"/>
  <c r="D36" i="9"/>
  <c r="C29" i="56" s="1"/>
  <c r="D35" i="9"/>
  <c r="C28" i="56"/>
  <c r="D34" i="9"/>
  <c r="C27" i="56"/>
  <c r="D33" i="9"/>
  <c r="D32" i="9"/>
  <c r="C25" i="56"/>
  <c r="D31" i="9"/>
  <c r="C24" i="56"/>
  <c r="D30" i="9"/>
  <c r="C23" i="56"/>
  <c r="D29" i="9"/>
  <c r="C22" i="56" s="1"/>
  <c r="D28" i="9"/>
  <c r="D27" i="9"/>
  <c r="C20" i="56" s="1"/>
  <c r="D26" i="9"/>
  <c r="D25" i="9" s="1"/>
  <c r="D47" i="9"/>
  <c r="D46" i="9"/>
  <c r="D45" i="9" s="1"/>
  <c r="D9" i="9" s="1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U16" i="9"/>
  <c r="T16" i="9"/>
  <c r="S16" i="9"/>
  <c r="S8" i="9" s="1"/>
  <c r="S7" i="9" s="1"/>
  <c r="R16" i="9"/>
  <c r="Q16" i="9"/>
  <c r="Q8" i="9" s="1"/>
  <c r="Q7" i="9" s="1"/>
  <c r="P16" i="9"/>
  <c r="P8" i="9" s="1"/>
  <c r="P7" i="9" s="1"/>
  <c r="O16" i="9"/>
  <c r="N16" i="9"/>
  <c r="M16" i="9"/>
  <c r="M8" i="9" s="1"/>
  <c r="M7" i="9" s="1"/>
  <c r="L16" i="9"/>
  <c r="K16" i="9"/>
  <c r="K8" i="9" s="1"/>
  <c r="K7" i="9" s="1"/>
  <c r="J16" i="9"/>
  <c r="I16" i="9"/>
  <c r="H16" i="9"/>
  <c r="G16" i="9"/>
  <c r="F16" i="9"/>
  <c r="E16" i="9"/>
  <c r="U13" i="9"/>
  <c r="U8" i="9" s="1"/>
  <c r="U7" i="9" s="1"/>
  <c r="T13" i="9"/>
  <c r="T8" i="9" s="1"/>
  <c r="S13" i="9"/>
  <c r="R13" i="9"/>
  <c r="R8" i="9" s="1"/>
  <c r="R7" i="9" s="1"/>
  <c r="Q13" i="9"/>
  <c r="P13" i="9"/>
  <c r="O13" i="9"/>
  <c r="O8" i="9" s="1"/>
  <c r="O7" i="9" s="1"/>
  <c r="N13" i="9"/>
  <c r="N8" i="9" s="1"/>
  <c r="N7" i="9" s="1"/>
  <c r="M13" i="9"/>
  <c r="L13" i="9"/>
  <c r="L8" i="9" s="1"/>
  <c r="L7" i="9" s="1"/>
  <c r="K13" i="9"/>
  <c r="J13" i="9"/>
  <c r="I13" i="9"/>
  <c r="H13" i="9"/>
  <c r="H8" i="9" s="1"/>
  <c r="G13" i="9"/>
  <c r="F13" i="9"/>
  <c r="E13" i="9"/>
  <c r="D21" i="9"/>
  <c r="D20" i="9"/>
  <c r="D19" i="9"/>
  <c r="D18" i="9"/>
  <c r="D17" i="9"/>
  <c r="D16" i="9" s="1"/>
  <c r="D15" i="9"/>
  <c r="D13" i="9" s="1"/>
  <c r="D14" i="9"/>
  <c r="D12" i="9"/>
  <c r="O24" i="17"/>
  <c r="O22" i="17"/>
  <c r="O21" i="17"/>
  <c r="O20" i="17"/>
  <c r="O18" i="17"/>
  <c r="O17" i="17"/>
  <c r="O15" i="17"/>
  <c r="O14" i="17"/>
  <c r="O11" i="17"/>
  <c r="O9" i="17"/>
  <c r="O8" i="17"/>
  <c r="O17" i="13"/>
  <c r="N17" i="13"/>
  <c r="M17" i="13"/>
  <c r="L17" i="13"/>
  <c r="K17" i="13"/>
  <c r="J17" i="13"/>
  <c r="I17" i="13"/>
  <c r="H17" i="13"/>
  <c r="G17" i="13"/>
  <c r="F17" i="13"/>
  <c r="E17" i="13"/>
  <c r="D17" i="13"/>
  <c r="P18" i="13"/>
  <c r="P17" i="13"/>
  <c r="P13" i="13"/>
  <c r="P11" i="13" s="1"/>
  <c r="P12" i="13"/>
  <c r="P15" i="13"/>
  <c r="D47" i="13"/>
  <c r="D48" i="13"/>
  <c r="O48" i="13"/>
  <c r="N48" i="13"/>
  <c r="M48" i="13"/>
  <c r="L48" i="13"/>
  <c r="K48" i="13"/>
  <c r="J48" i="13"/>
  <c r="I48" i="13"/>
  <c r="H48" i="13"/>
  <c r="G48" i="13"/>
  <c r="F48" i="13"/>
  <c r="E48" i="13"/>
  <c r="E58" i="13"/>
  <c r="F58" i="13"/>
  <c r="G58" i="13"/>
  <c r="H58" i="13"/>
  <c r="I58" i="13"/>
  <c r="J58" i="13"/>
  <c r="K58" i="13"/>
  <c r="L58" i="13"/>
  <c r="M58" i="13"/>
  <c r="N58" i="13"/>
  <c r="O58" i="13"/>
  <c r="D58" i="13"/>
  <c r="P58" i="13" s="1"/>
  <c r="P59" i="13"/>
  <c r="P61" i="13"/>
  <c r="P60" i="13" s="1"/>
  <c r="P57" i="13"/>
  <c r="P55" i="13" s="1"/>
  <c r="P56" i="13"/>
  <c r="P54" i="13"/>
  <c r="P53" i="13"/>
  <c r="E47" i="13"/>
  <c r="F47" i="13"/>
  <c r="G47" i="13"/>
  <c r="H47" i="13"/>
  <c r="I47" i="13"/>
  <c r="I46" i="13" s="1"/>
  <c r="J47" i="13"/>
  <c r="K47" i="13"/>
  <c r="L47" i="13"/>
  <c r="M47" i="13"/>
  <c r="M46" i="13" s="1"/>
  <c r="N47" i="13"/>
  <c r="O47" i="13"/>
  <c r="P50" i="13"/>
  <c r="P47" i="13" s="1"/>
  <c r="P51" i="13"/>
  <c r="P63" i="13"/>
  <c r="E62" i="13"/>
  <c r="F62" i="13"/>
  <c r="G62" i="13"/>
  <c r="H62" i="13"/>
  <c r="I62" i="13"/>
  <c r="J62" i="13"/>
  <c r="K62" i="13"/>
  <c r="L62" i="13"/>
  <c r="M62" i="13"/>
  <c r="N62" i="13"/>
  <c r="O62" i="13"/>
  <c r="D62" i="13"/>
  <c r="P62" i="13" s="1"/>
  <c r="E52" i="13"/>
  <c r="F52" i="13"/>
  <c r="G52" i="13"/>
  <c r="H52" i="13"/>
  <c r="I52" i="13"/>
  <c r="J52" i="13"/>
  <c r="K52" i="13"/>
  <c r="L52" i="13"/>
  <c r="M52" i="13"/>
  <c r="N52" i="13"/>
  <c r="O52" i="13"/>
  <c r="E55" i="13"/>
  <c r="F55" i="13"/>
  <c r="G55" i="13"/>
  <c r="H55" i="13"/>
  <c r="I55" i="13"/>
  <c r="J55" i="13"/>
  <c r="K55" i="13"/>
  <c r="L55" i="13"/>
  <c r="M55" i="13"/>
  <c r="N55" i="13"/>
  <c r="O55" i="13"/>
  <c r="E60" i="13"/>
  <c r="F60" i="13"/>
  <c r="G60" i="13"/>
  <c r="H60" i="13"/>
  <c r="I60" i="13"/>
  <c r="J60" i="13"/>
  <c r="K60" i="13"/>
  <c r="L60" i="13"/>
  <c r="M60" i="13"/>
  <c r="N60" i="13"/>
  <c r="O60" i="13"/>
  <c r="D60" i="13"/>
  <c r="D55" i="13"/>
  <c r="D52" i="13"/>
  <c r="E49" i="13"/>
  <c r="F49" i="13"/>
  <c r="G49" i="13"/>
  <c r="H49" i="13"/>
  <c r="I49" i="13"/>
  <c r="J49" i="13"/>
  <c r="K49" i="13"/>
  <c r="L49" i="13"/>
  <c r="M49" i="13"/>
  <c r="N49" i="13"/>
  <c r="O49" i="13"/>
  <c r="D49" i="13"/>
  <c r="E21" i="13"/>
  <c r="E19" i="13" s="1"/>
  <c r="F21" i="13"/>
  <c r="F6" i="13" s="1"/>
  <c r="G21" i="13"/>
  <c r="H21" i="13"/>
  <c r="I21" i="13"/>
  <c r="J21" i="13"/>
  <c r="J6" i="13" s="1"/>
  <c r="K21" i="13"/>
  <c r="K19" i="13" s="1"/>
  <c r="L21" i="13"/>
  <c r="L6" i="13" s="1"/>
  <c r="M21" i="13"/>
  <c r="N21" i="13"/>
  <c r="N6" i="13" s="1"/>
  <c r="O21" i="13"/>
  <c r="O6" i="13" s="1"/>
  <c r="O4" i="13" s="1"/>
  <c r="D21" i="13"/>
  <c r="D6" i="13" s="1"/>
  <c r="E20" i="13"/>
  <c r="E5" i="13" s="1"/>
  <c r="E4" i="13" s="1"/>
  <c r="F20" i="13"/>
  <c r="F19" i="13" s="1"/>
  <c r="G20" i="13"/>
  <c r="G19" i="13"/>
  <c r="H20" i="13"/>
  <c r="H19" i="13" s="1"/>
  <c r="I20" i="13"/>
  <c r="I5" i="13" s="1"/>
  <c r="I4" i="13" s="1"/>
  <c r="J20" i="13"/>
  <c r="J5" i="13" s="1"/>
  <c r="K20" i="13"/>
  <c r="K5" i="13" s="1"/>
  <c r="L20" i="13"/>
  <c r="L5" i="13" s="1"/>
  <c r="M20" i="13"/>
  <c r="M5" i="13" s="1"/>
  <c r="M4" i="13" s="1"/>
  <c r="N20" i="13"/>
  <c r="N5" i="13" s="1"/>
  <c r="N4" i="13" s="1"/>
  <c r="O20" i="13"/>
  <c r="D20" i="13"/>
  <c r="D19" i="13"/>
  <c r="P45" i="13"/>
  <c r="P44" i="13"/>
  <c r="E44" i="13"/>
  <c r="F44" i="13"/>
  <c r="G44" i="13"/>
  <c r="H44" i="13"/>
  <c r="I44" i="13"/>
  <c r="J44" i="13"/>
  <c r="K44" i="13"/>
  <c r="L44" i="13"/>
  <c r="M44" i="13"/>
  <c r="N44" i="13"/>
  <c r="O44" i="13"/>
  <c r="D44" i="13"/>
  <c r="P43" i="13"/>
  <c r="P42" i="13"/>
  <c r="P41" i="13" s="1"/>
  <c r="E41" i="13"/>
  <c r="F41" i="13"/>
  <c r="G41" i="13"/>
  <c r="H41" i="13"/>
  <c r="I41" i="13"/>
  <c r="J41" i="13"/>
  <c r="K41" i="13"/>
  <c r="L41" i="13"/>
  <c r="M41" i="13"/>
  <c r="N41" i="13"/>
  <c r="O41" i="13"/>
  <c r="D41" i="13"/>
  <c r="P40" i="13"/>
  <c r="P39" i="13" s="1"/>
  <c r="E39" i="13"/>
  <c r="F39" i="13"/>
  <c r="G39" i="13"/>
  <c r="H39" i="13"/>
  <c r="I39" i="13"/>
  <c r="J39" i="13"/>
  <c r="K39" i="13"/>
  <c r="L39" i="13"/>
  <c r="M39" i="13"/>
  <c r="N39" i="13"/>
  <c r="O39" i="13"/>
  <c r="D39" i="13"/>
  <c r="P38" i="13"/>
  <c r="P37" i="13" s="1"/>
  <c r="E37" i="13"/>
  <c r="F37" i="13"/>
  <c r="G37" i="13"/>
  <c r="H37" i="13"/>
  <c r="I37" i="13"/>
  <c r="J37" i="13"/>
  <c r="K37" i="13"/>
  <c r="L37" i="13"/>
  <c r="M37" i="13"/>
  <c r="N37" i="13"/>
  <c r="O37" i="13"/>
  <c r="D37" i="13"/>
  <c r="P36" i="13"/>
  <c r="P34" i="13" s="1"/>
  <c r="P35" i="13"/>
  <c r="P33" i="13"/>
  <c r="P32" i="13"/>
  <c r="P31" i="13" s="1"/>
  <c r="E34" i="13"/>
  <c r="F34" i="13"/>
  <c r="G34" i="13"/>
  <c r="H34" i="13"/>
  <c r="I34" i="13"/>
  <c r="J34" i="13"/>
  <c r="K34" i="13"/>
  <c r="L34" i="13"/>
  <c r="M34" i="13"/>
  <c r="N34" i="13"/>
  <c r="O34" i="13"/>
  <c r="E31" i="13"/>
  <c r="F31" i="13"/>
  <c r="G31" i="13"/>
  <c r="H31" i="13"/>
  <c r="I31" i="13"/>
  <c r="J31" i="13"/>
  <c r="K31" i="13"/>
  <c r="L31" i="13"/>
  <c r="M31" i="13"/>
  <c r="N31" i="13"/>
  <c r="O31" i="13"/>
  <c r="D34" i="13"/>
  <c r="D31" i="13"/>
  <c r="P30" i="13"/>
  <c r="P29" i="13"/>
  <c r="E28" i="13"/>
  <c r="F28" i="13"/>
  <c r="G28" i="13"/>
  <c r="H28" i="13"/>
  <c r="I28" i="13"/>
  <c r="J28" i="13"/>
  <c r="K28" i="13"/>
  <c r="L28" i="13"/>
  <c r="M28" i="13"/>
  <c r="N28" i="13"/>
  <c r="O28" i="13"/>
  <c r="D28" i="13"/>
  <c r="P27" i="13"/>
  <c r="P21" i="13" s="1"/>
  <c r="P26" i="13"/>
  <c r="P25" i="13" s="1"/>
  <c r="E25" i="13"/>
  <c r="F25" i="13"/>
  <c r="G25" i="13"/>
  <c r="H25" i="13"/>
  <c r="I25" i="13"/>
  <c r="J25" i="13"/>
  <c r="K25" i="13"/>
  <c r="L25" i="13"/>
  <c r="M25" i="13"/>
  <c r="N25" i="13"/>
  <c r="O25" i="13"/>
  <c r="D25" i="13"/>
  <c r="P24" i="13"/>
  <c r="P23" i="13"/>
  <c r="E22" i="13"/>
  <c r="F22" i="13"/>
  <c r="G22" i="13"/>
  <c r="H22" i="13"/>
  <c r="I22" i="13"/>
  <c r="J22" i="13"/>
  <c r="K22" i="13"/>
  <c r="L22" i="13"/>
  <c r="M22" i="13"/>
  <c r="N22" i="13"/>
  <c r="O22" i="13"/>
  <c r="D22" i="13"/>
  <c r="L46" i="13"/>
  <c r="H46" i="13"/>
  <c r="F46" i="13"/>
  <c r="O46" i="13"/>
  <c r="K46" i="13"/>
  <c r="O19" i="13"/>
  <c r="G46" i="13"/>
  <c r="N46" i="13"/>
  <c r="P52" i="13"/>
  <c r="D46" i="13"/>
  <c r="P22" i="13"/>
  <c r="P28" i="13"/>
  <c r="P62" i="2"/>
  <c r="P61" i="2"/>
  <c r="P69" i="2"/>
  <c r="P66" i="2"/>
  <c r="P63" i="2"/>
  <c r="P35" i="2"/>
  <c r="P34" i="2"/>
  <c r="P33" i="2" s="1"/>
  <c r="P15" i="2"/>
  <c r="P11" i="2" s="1"/>
  <c r="P55" i="2"/>
  <c r="P48" i="2"/>
  <c r="P45" i="2"/>
  <c r="P42" i="2"/>
  <c r="P39" i="2"/>
  <c r="P36" i="2"/>
  <c r="P60" i="2"/>
  <c r="O41" i="11"/>
  <c r="O28" i="11"/>
  <c r="P9" i="13"/>
  <c r="P8" i="13" s="1"/>
  <c r="P10" i="13"/>
  <c r="G11" i="12"/>
  <c r="O11" i="12"/>
  <c r="Q11" i="12"/>
  <c r="Q7" i="12" s="1"/>
  <c r="R11" i="12"/>
  <c r="R7" i="12" s="1"/>
  <c r="S11" i="12"/>
  <c r="S7" i="12" s="1"/>
  <c r="U11" i="12"/>
  <c r="V11" i="12"/>
  <c r="V7" i="12" s="1"/>
  <c r="G10" i="12"/>
  <c r="G6" i="12" s="1"/>
  <c r="G5" i="12" s="1"/>
  <c r="H10" i="12"/>
  <c r="I10" i="12"/>
  <c r="I6" i="12" s="1"/>
  <c r="J10" i="12"/>
  <c r="J9" i="12" s="1"/>
  <c r="K10" i="12"/>
  <c r="K6" i="12" s="1"/>
  <c r="K5" i="12" s="1"/>
  <c r="L10" i="12"/>
  <c r="L6" i="12" s="1"/>
  <c r="L5" i="12" s="1"/>
  <c r="N10" i="12"/>
  <c r="N9" i="12" s="1"/>
  <c r="F15" i="12"/>
  <c r="G15" i="12"/>
  <c r="H15" i="12"/>
  <c r="I15" i="12"/>
  <c r="J15" i="12"/>
  <c r="K15" i="12"/>
  <c r="L15" i="12"/>
  <c r="L13" i="12" s="1"/>
  <c r="M15" i="12"/>
  <c r="N15" i="12"/>
  <c r="O15" i="12"/>
  <c r="P15" i="12"/>
  <c r="Q15" i="12"/>
  <c r="Q13" i="12" s="1"/>
  <c r="R15" i="12"/>
  <c r="R13" i="12" s="1"/>
  <c r="S15" i="12"/>
  <c r="T15" i="12"/>
  <c r="T13" i="12" s="1"/>
  <c r="U15" i="12"/>
  <c r="U7" i="12" s="1"/>
  <c r="V15" i="12"/>
  <c r="V13" i="12" s="1"/>
  <c r="F14" i="12"/>
  <c r="F13" i="12"/>
  <c r="G14" i="12"/>
  <c r="G13" i="12" s="1"/>
  <c r="H14" i="12"/>
  <c r="H13" i="12" s="1"/>
  <c r="I14" i="12"/>
  <c r="I13" i="12" s="1"/>
  <c r="J14" i="12"/>
  <c r="J13" i="12" s="1"/>
  <c r="K14" i="12"/>
  <c r="L14" i="12"/>
  <c r="M14" i="12"/>
  <c r="N14" i="12"/>
  <c r="N13" i="12" s="1"/>
  <c r="O14" i="12"/>
  <c r="O13" i="12" s="1"/>
  <c r="P14" i="12"/>
  <c r="P13" i="12" s="1"/>
  <c r="Q14" i="12"/>
  <c r="R14" i="12"/>
  <c r="S14" i="12"/>
  <c r="T14" i="12"/>
  <c r="U14" i="12"/>
  <c r="V14" i="12"/>
  <c r="E15" i="12"/>
  <c r="E14" i="12"/>
  <c r="E13" i="12" s="1"/>
  <c r="E6" i="13"/>
  <c r="G6" i="13"/>
  <c r="H6" i="13"/>
  <c r="I6" i="13"/>
  <c r="M6" i="13"/>
  <c r="O5" i="13"/>
  <c r="F5" i="13"/>
  <c r="G5" i="13"/>
  <c r="H5" i="13"/>
  <c r="O22" i="11"/>
  <c r="S13" i="12"/>
  <c r="K13" i="12"/>
  <c r="M13" i="12"/>
  <c r="O7" i="12"/>
  <c r="G7" i="12"/>
  <c r="G9" i="12"/>
  <c r="G4" i="13"/>
  <c r="H4" i="13"/>
  <c r="O8" i="13"/>
  <c r="E8" i="13"/>
  <c r="F8" i="13"/>
  <c r="G8" i="13"/>
  <c r="H8" i="13"/>
  <c r="I8" i="13"/>
  <c r="J8" i="13"/>
  <c r="K8" i="13"/>
  <c r="L8" i="13"/>
  <c r="M8" i="13"/>
  <c r="N8" i="13"/>
  <c r="D8" i="13"/>
  <c r="F64" i="13"/>
  <c r="G64" i="13"/>
  <c r="H64" i="13"/>
  <c r="I64" i="13"/>
  <c r="J64" i="13"/>
  <c r="K64" i="13"/>
  <c r="L64" i="13"/>
  <c r="M64" i="13"/>
  <c r="N64" i="13"/>
  <c r="E64" i="13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P16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D14" i="13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D12" i="11"/>
  <c r="D8" i="11" s="1"/>
  <c r="D13" i="11"/>
  <c r="D9" i="11"/>
  <c r="U45" i="9"/>
  <c r="U9" i="9"/>
  <c r="T45" i="9"/>
  <c r="T9" i="9" s="1"/>
  <c r="S45" i="9"/>
  <c r="S9" i="9"/>
  <c r="R45" i="9"/>
  <c r="R9" i="9"/>
  <c r="Q45" i="9"/>
  <c r="Q9" i="9"/>
  <c r="P45" i="9"/>
  <c r="P9" i="9"/>
  <c r="O45" i="9"/>
  <c r="O9" i="9"/>
  <c r="N45" i="9"/>
  <c r="N9" i="9"/>
  <c r="M45" i="9"/>
  <c r="M9" i="9"/>
  <c r="L45" i="9"/>
  <c r="L9" i="9"/>
  <c r="K45" i="9"/>
  <c r="K9" i="9" s="1"/>
  <c r="J45" i="9"/>
  <c r="J9" i="9"/>
  <c r="I45" i="9"/>
  <c r="I9" i="9" s="1"/>
  <c r="H45" i="9"/>
  <c r="H9" i="9" s="1"/>
  <c r="G45" i="9"/>
  <c r="F45" i="9"/>
  <c r="F9" i="9"/>
  <c r="E45" i="9"/>
  <c r="E9" i="9"/>
  <c r="D38" i="9"/>
  <c r="O38" i="9"/>
  <c r="E38" i="9"/>
  <c r="T38" i="9"/>
  <c r="S38" i="9"/>
  <c r="M38" i="9"/>
  <c r="H38" i="9"/>
  <c r="U38" i="9"/>
  <c r="Q38" i="9"/>
  <c r="N38" i="9"/>
  <c r="L38" i="9"/>
  <c r="J38" i="9"/>
  <c r="J8" i="9" s="1"/>
  <c r="J7" i="9" s="1"/>
  <c r="I38" i="9"/>
  <c r="I8" i="9" s="1"/>
  <c r="G38" i="9"/>
  <c r="F38" i="9"/>
  <c r="M25" i="9"/>
  <c r="P25" i="9"/>
  <c r="O25" i="9"/>
  <c r="Q25" i="9"/>
  <c r="U25" i="9"/>
  <c r="T25" i="9"/>
  <c r="S25" i="9"/>
  <c r="R25" i="9"/>
  <c r="N25" i="9"/>
  <c r="L25" i="9"/>
  <c r="K25" i="9"/>
  <c r="J25" i="9"/>
  <c r="I25" i="9"/>
  <c r="H25" i="9"/>
  <c r="G25" i="9"/>
  <c r="G8" i="9"/>
  <c r="G7" i="9"/>
  <c r="F25" i="9"/>
  <c r="F8" i="9" s="1"/>
  <c r="F7" i="9" s="1"/>
  <c r="E25" i="9"/>
  <c r="E8" i="9"/>
  <c r="E7" i="9" s="1"/>
  <c r="R38" i="9"/>
  <c r="P38" i="9"/>
  <c r="K38" i="9"/>
  <c r="O51" i="11"/>
  <c r="O13" i="11" s="1"/>
  <c r="O9" i="11" s="1"/>
  <c r="O19" i="11"/>
  <c r="O16" i="11"/>
  <c r="N13" i="11"/>
  <c r="N9" i="11"/>
  <c r="M13" i="11"/>
  <c r="M9" i="11"/>
  <c r="L13" i="11"/>
  <c r="L9" i="11"/>
  <c r="K13" i="11"/>
  <c r="K9" i="11"/>
  <c r="J13" i="11"/>
  <c r="J9" i="11" s="1"/>
  <c r="I13" i="11"/>
  <c r="I9" i="11"/>
  <c r="H13" i="11"/>
  <c r="H9" i="11"/>
  <c r="G13" i="11"/>
  <c r="G9" i="11" s="1"/>
  <c r="F13" i="11"/>
  <c r="F9" i="11"/>
  <c r="E13" i="11"/>
  <c r="E9" i="11"/>
  <c r="N12" i="11"/>
  <c r="N8" i="11" s="1"/>
  <c r="M12" i="11"/>
  <c r="M8" i="11"/>
  <c r="L12" i="11"/>
  <c r="L8" i="11" s="1"/>
  <c r="K12" i="11"/>
  <c r="K8" i="11"/>
  <c r="J12" i="11"/>
  <c r="J8" i="11" s="1"/>
  <c r="I12" i="11"/>
  <c r="I8" i="11"/>
  <c r="H12" i="11"/>
  <c r="G12" i="11"/>
  <c r="G8" i="11"/>
  <c r="F12" i="11"/>
  <c r="F8" i="11"/>
  <c r="E12" i="11"/>
  <c r="E8" i="11"/>
  <c r="H8" i="11"/>
  <c r="O11" i="11"/>
  <c r="O7" i="11" s="1"/>
  <c r="O12" i="11"/>
  <c r="O8" i="11"/>
  <c r="O20" i="2"/>
  <c r="O18" i="2"/>
  <c r="O8" i="2"/>
  <c r="N20" i="2"/>
  <c r="M20" i="2"/>
  <c r="L20" i="2"/>
  <c r="K20" i="2"/>
  <c r="J20" i="2"/>
  <c r="I20" i="2"/>
  <c r="H20" i="2"/>
  <c r="G20" i="2"/>
  <c r="F20" i="2"/>
  <c r="E20" i="2"/>
  <c r="O19" i="2"/>
  <c r="N19" i="2"/>
  <c r="N18" i="2" s="1"/>
  <c r="N8" i="2" s="1"/>
  <c r="M19" i="2"/>
  <c r="L19" i="2"/>
  <c r="L18" i="2" s="1"/>
  <c r="L8" i="2" s="1"/>
  <c r="K19" i="2"/>
  <c r="J19" i="2"/>
  <c r="J18" i="2" s="1"/>
  <c r="J8" i="2" s="1"/>
  <c r="I19" i="2"/>
  <c r="H19" i="2"/>
  <c r="H18" i="2" s="1"/>
  <c r="H8" i="2" s="1"/>
  <c r="G19" i="2"/>
  <c r="G18" i="2" s="1"/>
  <c r="G8" i="2" s="1"/>
  <c r="F19" i="2"/>
  <c r="F18" i="2" s="1"/>
  <c r="F8" i="2" s="1"/>
  <c r="E19" i="2"/>
  <c r="P20" i="2"/>
  <c r="P19" i="2"/>
  <c r="P18" i="2" s="1"/>
  <c r="P8" i="2" s="1"/>
  <c r="O16" i="2"/>
  <c r="O14" i="2" s="1"/>
  <c r="O7" i="2" s="1"/>
  <c r="N16" i="2"/>
  <c r="M16" i="2"/>
  <c r="L16" i="2"/>
  <c r="L14" i="2" s="1"/>
  <c r="L7" i="2" s="1"/>
  <c r="K16" i="2"/>
  <c r="K14" i="2" s="1"/>
  <c r="K7" i="2" s="1"/>
  <c r="J16" i="2"/>
  <c r="J14" i="2" s="1"/>
  <c r="J7" i="2" s="1"/>
  <c r="I16" i="2"/>
  <c r="H16" i="2"/>
  <c r="G16" i="2"/>
  <c r="F16" i="2"/>
  <c r="E16" i="2"/>
  <c r="O15" i="2"/>
  <c r="N15" i="2"/>
  <c r="N14" i="2" s="1"/>
  <c r="N7" i="2" s="1"/>
  <c r="M15" i="2"/>
  <c r="M14" i="2" s="1"/>
  <c r="M7" i="2" s="1"/>
  <c r="L15" i="2"/>
  <c r="K15" i="2"/>
  <c r="J15" i="2"/>
  <c r="I15" i="2"/>
  <c r="I14" i="2" s="1"/>
  <c r="I7" i="2" s="1"/>
  <c r="H15" i="2"/>
  <c r="H14" i="2"/>
  <c r="H7" i="2" s="1"/>
  <c r="G15" i="2"/>
  <c r="G14" i="2" s="1"/>
  <c r="G7" i="2" s="1"/>
  <c r="F15" i="2"/>
  <c r="F14" i="2" s="1"/>
  <c r="F7" i="2" s="1"/>
  <c r="E15" i="2"/>
  <c r="E14" i="2" s="1"/>
  <c r="E7" i="2" s="1"/>
  <c r="E18" i="2"/>
  <c r="E8" i="2"/>
  <c r="I18" i="2"/>
  <c r="I8" i="2" s="1"/>
  <c r="M18" i="2"/>
  <c r="M8" i="2" s="1"/>
  <c r="K18" i="2"/>
  <c r="K8" i="2" s="1"/>
  <c r="P16" i="2"/>
  <c r="P12" i="2" s="1"/>
  <c r="P14" i="2"/>
  <c r="P7" i="2"/>
  <c r="P83" i="2"/>
  <c r="P28" i="2"/>
  <c r="P25" i="2"/>
  <c r="P22" i="2"/>
  <c r="D10" i="24"/>
  <c r="D9" i="24" s="1"/>
  <c r="I9" i="24"/>
  <c r="T9" i="24"/>
  <c r="M9" i="24"/>
  <c r="M6" i="24"/>
  <c r="K9" i="24"/>
  <c r="K6" i="24"/>
  <c r="Q9" i="24"/>
  <c r="R9" i="24"/>
  <c r="R6" i="24"/>
  <c r="O9" i="24"/>
  <c r="O6" i="24"/>
  <c r="O5" i="24" s="1"/>
  <c r="N9" i="24"/>
  <c r="H9" i="24"/>
  <c r="H6" i="24"/>
  <c r="F9" i="24"/>
  <c r="U9" i="24"/>
  <c r="P9" i="24"/>
  <c r="P6" i="24"/>
  <c r="J9" i="24"/>
  <c r="J6" i="24"/>
  <c r="L9" i="24"/>
  <c r="L6" i="24"/>
  <c r="S9" i="24"/>
  <c r="E9" i="24"/>
  <c r="G9" i="24"/>
  <c r="J15" i="24"/>
  <c r="T15" i="24"/>
  <c r="M15" i="24"/>
  <c r="H15" i="24"/>
  <c r="N15" i="24"/>
  <c r="O15" i="24"/>
  <c r="R15" i="24"/>
  <c r="Q15" i="24"/>
  <c r="F15" i="24"/>
  <c r="I15" i="24"/>
  <c r="S15" i="24"/>
  <c r="K15" i="24"/>
  <c r="P15" i="24"/>
  <c r="L15" i="24"/>
  <c r="G15" i="24"/>
  <c r="U15" i="24"/>
  <c r="E15" i="24"/>
  <c r="D15" i="24" s="1"/>
  <c r="D17" i="24"/>
  <c r="H7" i="24"/>
  <c r="H5" i="24" s="1"/>
  <c r="E7" i="24"/>
  <c r="T7" i="24"/>
  <c r="S7" i="24"/>
  <c r="K7" i="24"/>
  <c r="K5" i="24"/>
  <c r="O65" i="24"/>
  <c r="O7" i="24"/>
  <c r="L65" i="24"/>
  <c r="T65" i="24"/>
  <c r="P65" i="24"/>
  <c r="H65" i="24"/>
  <c r="K65" i="24"/>
  <c r="S65" i="24"/>
  <c r="R65" i="24"/>
  <c r="N65" i="24"/>
  <c r="J65" i="24"/>
  <c r="F65" i="24"/>
  <c r="F7" i="24"/>
  <c r="U65" i="24"/>
  <c r="U7" i="24"/>
  <c r="Q65" i="24"/>
  <c r="M65" i="24"/>
  <c r="I65" i="24"/>
  <c r="I7" i="24"/>
  <c r="G65" i="24"/>
  <c r="G7" i="24"/>
  <c r="E65" i="24"/>
  <c r="D65" i="24" s="1"/>
  <c r="D67" i="24"/>
  <c r="O10" i="12"/>
  <c r="O9" i="12" s="1"/>
  <c r="T28" i="14"/>
  <c r="S28" i="14" s="1"/>
  <c r="P49" i="13"/>
  <c r="E46" i="13"/>
  <c r="J46" i="13"/>
  <c r="P7" i="24"/>
  <c r="P5" i="24"/>
  <c r="M10" i="12"/>
  <c r="M9" i="12" s="1"/>
  <c r="P56" i="12"/>
  <c r="I20" i="24"/>
  <c r="D5" i="13"/>
  <c r="U21" i="14"/>
  <c r="U6" i="14" s="1"/>
  <c r="U5" i="14" s="1"/>
  <c r="U20" i="14"/>
  <c r="O6" i="12"/>
  <c r="O5" i="12" s="1"/>
  <c r="Q6" i="12" l="1"/>
  <c r="Q5" i="12" s="1"/>
  <c r="Q9" i="12"/>
  <c r="P6" i="12"/>
  <c r="E6" i="12"/>
  <c r="T7" i="9"/>
  <c r="E11" i="12"/>
  <c r="E7" i="12" s="1"/>
  <c r="P46" i="13"/>
  <c r="P5" i="13"/>
  <c r="I5" i="12"/>
  <c r="H9" i="12"/>
  <c r="D47" i="24"/>
  <c r="D8" i="9"/>
  <c r="T9" i="12"/>
  <c r="T6" i="12"/>
  <c r="T5" i="12" s="1"/>
  <c r="R28" i="14"/>
  <c r="S22" i="14"/>
  <c r="S7" i="14" s="1"/>
  <c r="E56" i="12"/>
  <c r="R6" i="12"/>
  <c r="R5" i="12" s="1"/>
  <c r="R9" i="12"/>
  <c r="S9" i="12"/>
  <c r="S6" i="12"/>
  <c r="S5" i="12" s="1"/>
  <c r="U6" i="12"/>
  <c r="U5" i="12" s="1"/>
  <c r="U9" i="12"/>
  <c r="J4" i="13"/>
  <c r="H7" i="9"/>
  <c r="Q5" i="24"/>
  <c r="F4" i="13"/>
  <c r="I7" i="9"/>
  <c r="L4" i="13"/>
  <c r="N5" i="24"/>
  <c r="M5" i="24"/>
  <c r="T6" i="14"/>
  <c r="T5" i="14" s="1"/>
  <c r="T20" i="14"/>
  <c r="P10" i="2"/>
  <c r="P6" i="2" s="1"/>
  <c r="D20" i="24"/>
  <c r="Q56" i="12"/>
  <c r="N19" i="13"/>
  <c r="C19" i="56"/>
  <c r="T29" i="12"/>
  <c r="D22" i="24"/>
  <c r="D7" i="24" s="1"/>
  <c r="K6" i="13"/>
  <c r="K4" i="13" s="1"/>
  <c r="U13" i="12"/>
  <c r="M6" i="12"/>
  <c r="M5" i="12" s="1"/>
  <c r="Q7" i="24"/>
  <c r="K9" i="12"/>
  <c r="M7" i="24"/>
  <c r="J6" i="12"/>
  <c r="J5" i="12" s="1"/>
  <c r="N6" i="12"/>
  <c r="N5" i="12" s="1"/>
  <c r="M19" i="13"/>
  <c r="T26" i="14"/>
  <c r="L19" i="13"/>
  <c r="P48" i="13"/>
  <c r="N20" i="24"/>
  <c r="L9" i="12"/>
  <c r="E18" i="12"/>
  <c r="J19" i="13"/>
  <c r="D48" i="14"/>
  <c r="D47" i="14" s="1"/>
  <c r="F10" i="12"/>
  <c r="T22" i="14"/>
  <c r="T7" i="14" s="1"/>
  <c r="I9" i="12"/>
  <c r="I19" i="13"/>
  <c r="R20" i="24"/>
  <c r="P20" i="13"/>
  <c r="P19" i="13" s="1"/>
  <c r="D6" i="24"/>
  <c r="H6" i="12"/>
  <c r="H5" i="12" s="1"/>
  <c r="U29" i="12"/>
  <c r="P11" i="12"/>
  <c r="P7" i="12" s="1"/>
  <c r="V10" i="12"/>
  <c r="R29" i="12"/>
  <c r="D4" i="13"/>
  <c r="S27" i="14"/>
  <c r="S21" i="14" l="1"/>
  <c r="R27" i="14"/>
  <c r="S26" i="14"/>
  <c r="V9" i="12"/>
  <c r="V6" i="12"/>
  <c r="V5" i="12" s="1"/>
  <c r="Q28" i="14"/>
  <c r="R22" i="14"/>
  <c r="R7" i="14" s="1"/>
  <c r="D5" i="24"/>
  <c r="P6" i="13"/>
  <c r="P4" i="13"/>
  <c r="F6" i="12"/>
  <c r="F5" i="12" s="1"/>
  <c r="F9" i="12"/>
  <c r="D7" i="9"/>
  <c r="H10" i="9"/>
  <c r="T10" i="9"/>
  <c r="E5" i="12"/>
  <c r="J16" i="12"/>
  <c r="E9" i="12"/>
  <c r="P9" i="12"/>
  <c r="U16" i="12"/>
  <c r="P5" i="12"/>
  <c r="P16" i="12" s="1"/>
  <c r="S16" i="12"/>
  <c r="M16" i="12"/>
  <c r="Q16" i="12"/>
  <c r="O16" i="12" l="1"/>
  <c r="L16" i="12"/>
  <c r="K16" i="12"/>
  <c r="G16" i="12"/>
  <c r="N16" i="12"/>
  <c r="I16" i="12"/>
  <c r="H16" i="12"/>
  <c r="G10" i="9"/>
  <c r="D10" i="9"/>
  <c r="R10" i="9"/>
  <c r="M10" i="9"/>
  <c r="Q10" i="9"/>
  <c r="E10" i="9"/>
  <c r="P10" i="9"/>
  <c r="U10" i="9"/>
  <c r="F10" i="9"/>
  <c r="J10" i="9"/>
  <c r="L10" i="9"/>
  <c r="K10" i="9"/>
  <c r="S10" i="9"/>
  <c r="N10" i="9"/>
  <c r="O10" i="9"/>
  <c r="I10" i="9"/>
  <c r="F16" i="12"/>
  <c r="Q22" i="14"/>
  <c r="Q7" i="14" s="1"/>
  <c r="P28" i="14"/>
  <c r="R16" i="12"/>
  <c r="T16" i="12"/>
  <c r="V16" i="12"/>
  <c r="R21" i="14"/>
  <c r="Q27" i="14"/>
  <c r="R26" i="14"/>
  <c r="S20" i="14"/>
  <c r="S6" i="14"/>
  <c r="S5" i="14" s="1"/>
  <c r="P27" i="14" l="1"/>
  <c r="Q26" i="14"/>
  <c r="Q21" i="14"/>
  <c r="O28" i="14"/>
  <c r="P22" i="14"/>
  <c r="P7" i="14" s="1"/>
  <c r="R6" i="14"/>
  <c r="R5" i="14" s="1"/>
  <c r="R20" i="14"/>
  <c r="O22" i="14" l="1"/>
  <c r="O7" i="14" s="1"/>
  <c r="N28" i="14"/>
  <c r="Q6" i="14"/>
  <c r="Q5" i="14" s="1"/>
  <c r="Q20" i="14"/>
  <c r="O27" i="14"/>
  <c r="P21" i="14"/>
  <c r="P26" i="14"/>
  <c r="O21" i="14" l="1"/>
  <c r="O26" i="14"/>
  <c r="N27" i="14"/>
  <c r="M28" i="14"/>
  <c r="N22" i="14"/>
  <c r="N7" i="14" s="1"/>
  <c r="P6" i="14"/>
  <c r="P5" i="14" s="1"/>
  <c r="P20" i="14"/>
  <c r="L28" i="14" l="1"/>
  <c r="M22" i="14"/>
  <c r="M7" i="14" s="1"/>
  <c r="N21" i="14"/>
  <c r="N26" i="14"/>
  <c r="M27" i="14"/>
  <c r="O20" i="14"/>
  <c r="O6" i="14"/>
  <c r="O5" i="14" s="1"/>
  <c r="N6" i="14" l="1"/>
  <c r="N5" i="14" s="1"/>
  <c r="N20" i="14"/>
  <c r="M21" i="14"/>
  <c r="L27" i="14"/>
  <c r="M26" i="14"/>
  <c r="K28" i="14"/>
  <c r="L22" i="14"/>
  <c r="L7" i="14" s="1"/>
  <c r="K22" i="14" l="1"/>
  <c r="K7" i="14" s="1"/>
  <c r="J28" i="14"/>
  <c r="L26" i="14"/>
  <c r="K27" i="14"/>
  <c r="L21" i="14"/>
  <c r="M6" i="14"/>
  <c r="M5" i="14" s="1"/>
  <c r="M20" i="14"/>
  <c r="J22" i="14" l="1"/>
  <c r="J7" i="14" s="1"/>
  <c r="I28" i="14"/>
  <c r="L6" i="14"/>
  <c r="L5" i="14" s="1"/>
  <c r="L20" i="14"/>
  <c r="K26" i="14"/>
  <c r="K21" i="14"/>
  <c r="J27" i="14"/>
  <c r="I27" i="14" l="1"/>
  <c r="J26" i="14"/>
  <c r="J21" i="14"/>
  <c r="K20" i="14"/>
  <c r="K6" i="14"/>
  <c r="K5" i="14" s="1"/>
  <c r="I22" i="14"/>
  <c r="I7" i="14" s="1"/>
  <c r="H28" i="14"/>
  <c r="H22" i="14" l="1"/>
  <c r="H7" i="14" s="1"/>
  <c r="G28" i="14"/>
  <c r="J6" i="14"/>
  <c r="J5" i="14" s="1"/>
  <c r="J20" i="14"/>
  <c r="H27" i="14"/>
  <c r="I21" i="14"/>
  <c r="I26" i="14"/>
  <c r="I20" i="14" l="1"/>
  <c r="I6" i="14"/>
  <c r="I5" i="14" s="1"/>
  <c r="G27" i="14"/>
  <c r="H26" i="14"/>
  <c r="H21" i="14"/>
  <c r="F28" i="14"/>
  <c r="G22" i="14"/>
  <c r="G7" i="14" s="1"/>
  <c r="E28" i="14" l="1"/>
  <c r="F22" i="14"/>
  <c r="F7" i="14" s="1"/>
  <c r="H20" i="14"/>
  <c r="H6" i="14"/>
  <c r="H5" i="14" s="1"/>
  <c r="G26" i="14"/>
  <c r="G21" i="14"/>
  <c r="F27" i="14"/>
  <c r="G6" i="14" l="1"/>
  <c r="G5" i="14" s="1"/>
  <c r="G20" i="14"/>
  <c r="F21" i="14"/>
  <c r="E27" i="14"/>
  <c r="F26" i="14"/>
  <c r="E22" i="14"/>
  <c r="E7" i="14" s="1"/>
  <c r="D28" i="14"/>
  <c r="D22" i="14" s="1"/>
  <c r="D7" i="14" s="1"/>
  <c r="D27" i="14" l="1"/>
  <c r="E21" i="14"/>
  <c r="E26" i="14"/>
  <c r="F6" i="14"/>
  <c r="F5" i="14" s="1"/>
  <c r="F20" i="14"/>
  <c r="E20" i="14" l="1"/>
  <c r="E6" i="14"/>
  <c r="E5" i="14" s="1"/>
  <c r="D26" i="14"/>
  <c r="D21" i="14"/>
  <c r="D6" i="14" l="1"/>
  <c r="D5" i="14" s="1"/>
  <c r="D20" i="14"/>
</calcChain>
</file>

<file path=xl/sharedStrings.xml><?xml version="1.0" encoding="utf-8"?>
<sst xmlns="http://schemas.openxmlformats.org/spreadsheetml/2006/main" count="4481" uniqueCount="540">
  <si>
    <t>구 분</t>
  </si>
  <si>
    <t xml:space="preserve">'04 </t>
  </si>
  <si>
    <t>'05</t>
  </si>
  <si>
    <t>'06</t>
  </si>
  <si>
    <t>'07</t>
  </si>
  <si>
    <t>'08</t>
  </si>
  <si>
    <t>'09</t>
  </si>
  <si>
    <t>'10</t>
  </si>
  <si>
    <t>'11</t>
  </si>
  <si>
    <t>'12</t>
  </si>
  <si>
    <t>'13</t>
  </si>
  <si>
    <t>'14</t>
  </si>
  <si>
    <t xml:space="preserve">  </t>
  </si>
  <si>
    <t>태양열　</t>
  </si>
  <si>
    <t>태양광　</t>
  </si>
  <si>
    <t>사업용</t>
  </si>
  <si>
    <t>자가용</t>
  </si>
  <si>
    <t>풍력</t>
  </si>
  <si>
    <t>수력</t>
  </si>
  <si>
    <t>해양</t>
  </si>
  <si>
    <t>지열</t>
  </si>
  <si>
    <t>바이오　</t>
  </si>
  <si>
    <t>바이오가스</t>
  </si>
  <si>
    <t>매립지가스</t>
  </si>
  <si>
    <t>바이오디젤</t>
  </si>
  <si>
    <t>우드칩</t>
  </si>
  <si>
    <t>성형탄</t>
  </si>
  <si>
    <t>임산연료</t>
  </si>
  <si>
    <t>목재펠릿</t>
  </si>
  <si>
    <t>폐목재</t>
  </si>
  <si>
    <t>흑액</t>
  </si>
  <si>
    <t>하수슬러지고형연료</t>
  </si>
  <si>
    <t>Bio-SRF</t>
  </si>
  <si>
    <t>바이오중유</t>
  </si>
  <si>
    <t>폐기물</t>
  </si>
  <si>
    <t>폐가스</t>
  </si>
  <si>
    <t>산업폐기물</t>
  </si>
  <si>
    <t>생활폐기물</t>
  </si>
  <si>
    <t>대형도시쓰레기</t>
  </si>
  <si>
    <t>시멘트킬른보조연료</t>
  </si>
  <si>
    <t>RDF/RPF/TDF</t>
  </si>
  <si>
    <t>SRF</t>
  </si>
  <si>
    <t>정제연료유</t>
  </si>
  <si>
    <t>연료전지</t>
  </si>
  <si>
    <t>(단위 : toe)</t>
    <phoneticPr fontId="1" type="noConversion"/>
  </si>
  <si>
    <t>총발전량(MWh)</t>
  </si>
  <si>
    <t>양수발전</t>
  </si>
  <si>
    <t>태양광</t>
  </si>
  <si>
    <t>바이오</t>
  </si>
  <si>
    <t>하수슬러지 고형연료</t>
  </si>
  <si>
    <t>구분</t>
    <phoneticPr fontId="1" type="noConversion"/>
  </si>
  <si>
    <t>(단위 : MWh)</t>
    <phoneticPr fontId="1" type="noConversion"/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</si>
  <si>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</si>
  <si>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</si>
  <si>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</si>
  <si>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</si>
  <si>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</si>
  <si>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</si>
  <si>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</si>
  <si>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</si>
  <si>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</si>
  <si>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</si>
  <si>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</si>
  <si>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</si>
  <si>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</si>
  <si>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</si>
  <si>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</si>
  <si>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</si>
  <si>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</si>
  <si>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</si>
  <si>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Total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</si>
  <si>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</si>
  <si>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</si>
  <si>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</si>
  <si>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</si>
  <si>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</si>
  <si>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</si>
  <si>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</si>
  <si>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</si>
  <si>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</si>
  <si>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</si>
  <si>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</si>
  <si>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</si>
  <si>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</si>
  <si>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</si>
  <si>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</si>
  <si>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</si>
  <si>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</si>
  <si>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 xml:space="preserve">‥ </t>
    <phoneticPr fontId="1" type="noConversion"/>
  </si>
  <si>
    <t>주1) '11년부터 폐목재는 폐기물에서 바이오로 분류변경</t>
  </si>
  <si>
    <t>하수슬러지 
고형연료</t>
    <phoneticPr fontId="1" type="noConversion"/>
  </si>
  <si>
    <t>하수슬러지
고형연료</t>
    <phoneticPr fontId="1" type="noConversion"/>
  </si>
  <si>
    <t>1. 연도별 신·재생에너지 현황</t>
    <phoneticPr fontId="1" type="noConversion"/>
  </si>
  <si>
    <t>신·재생에너지 공급비중(%)</t>
    <phoneticPr fontId="1" type="noConversion"/>
  </si>
  <si>
    <t>신·재생에너지 합계(toe)</t>
    <phoneticPr fontId="1" type="noConversion"/>
  </si>
  <si>
    <t>신·재생에너지 공급비중(%)</t>
    <phoneticPr fontId="1" type="noConversion"/>
  </si>
  <si>
    <t>신·재생에너지 총발전량(MWh)</t>
    <phoneticPr fontId="1" type="noConversion"/>
  </si>
  <si>
    <t>신·재생에너지 총발전량(MWh)</t>
    <phoneticPr fontId="1" type="noConversion"/>
  </si>
  <si>
    <t>IGCC</t>
    <phoneticPr fontId="1" type="noConversion"/>
  </si>
  <si>
    <t>IGCC</t>
    <phoneticPr fontId="1" type="noConversion"/>
  </si>
  <si>
    <t>IGCC</t>
    <phoneticPr fontId="1" type="noConversion"/>
  </si>
  <si>
    <t xml:space="preserve">  </t>
    <phoneticPr fontId="1" type="noConversion"/>
  </si>
  <si>
    <t>수열</t>
    <phoneticPr fontId="1" type="noConversion"/>
  </si>
  <si>
    <t>수열</t>
    <phoneticPr fontId="1" type="noConversion"/>
  </si>
  <si>
    <t>재생에너지</t>
    <phoneticPr fontId="1" type="noConversion"/>
  </si>
  <si>
    <t>신에너지</t>
    <phoneticPr fontId="1" type="noConversion"/>
  </si>
  <si>
    <t>사업용</t>
    <phoneticPr fontId="1" type="noConversion"/>
  </si>
  <si>
    <t>자가용</t>
    <phoneticPr fontId="1" type="noConversion"/>
  </si>
  <si>
    <t>자가용</t>
    <phoneticPr fontId="1" type="noConversion"/>
  </si>
  <si>
    <t>합계</t>
    <phoneticPr fontId="1" type="noConversion"/>
  </si>
  <si>
    <t>시멘트킬른보조연료</t>
    <phoneticPr fontId="1" type="noConversion"/>
  </si>
  <si>
    <t>자가용</t>
    <phoneticPr fontId="1" type="noConversion"/>
  </si>
  <si>
    <t>2. 2015년 지역별 신·재생에너지 현황</t>
    <phoneticPr fontId="1" type="noConversion"/>
  </si>
  <si>
    <t>(단위 : toe)</t>
    <phoneticPr fontId="1" type="noConversion"/>
  </si>
  <si>
    <t>신·재생에너지 합계(toe)</t>
    <phoneticPr fontId="1" type="noConversion"/>
  </si>
  <si>
    <t>재생에너지</t>
    <phoneticPr fontId="1" type="noConversion"/>
  </si>
  <si>
    <t>신에너지</t>
    <phoneticPr fontId="1" type="noConversion"/>
  </si>
  <si>
    <t>신·재생에너지 지역별 공급비중(%)</t>
    <phoneticPr fontId="1" type="noConversion"/>
  </si>
  <si>
    <t>수열</t>
    <phoneticPr fontId="1" type="noConversion"/>
  </si>
  <si>
    <t>하수슬러지
고형연료</t>
    <phoneticPr fontId="1" type="noConversion"/>
  </si>
  <si>
    <t>시멘트킬른
보조연료</t>
    <phoneticPr fontId="1" type="noConversion"/>
  </si>
  <si>
    <t>신에너지</t>
    <phoneticPr fontId="1" type="noConversion"/>
  </si>
  <si>
    <t>IGCC</t>
    <phoneticPr fontId="1" type="noConversion"/>
  </si>
  <si>
    <t>주1) '14년부터 RDF/RPF/TDF는 SRF로 대체 조사</t>
    <phoneticPr fontId="1" type="noConversion"/>
  </si>
  <si>
    <t>주2) '14년부터 우드칩, 목재펠릿 중 일부는 Bio-SRF로 대체 분류</t>
    <phoneticPr fontId="1" type="noConversion"/>
  </si>
  <si>
    <t xml:space="preserve">주3) '15년부터 대형도시쓰레기는 생활폐기물로 포함 </t>
    <phoneticPr fontId="1" type="noConversion"/>
  </si>
  <si>
    <t>(단위 : MWh)</t>
    <phoneticPr fontId="1" type="noConversion"/>
  </si>
  <si>
    <t>구분</t>
    <phoneticPr fontId="1" type="noConversion"/>
  </si>
  <si>
    <t>신·재생에너지 총발전량(MWh)</t>
    <phoneticPr fontId="1" type="noConversion"/>
  </si>
  <si>
    <t>재생에너지</t>
    <phoneticPr fontId="1" type="noConversion"/>
  </si>
  <si>
    <t>합계</t>
    <phoneticPr fontId="1" type="noConversion"/>
  </si>
  <si>
    <t>사업용</t>
    <phoneticPr fontId="1" type="noConversion"/>
  </si>
  <si>
    <t>사업용</t>
    <phoneticPr fontId="1" type="noConversion"/>
  </si>
  <si>
    <t>재생에너지</t>
    <phoneticPr fontId="1" type="noConversion"/>
  </si>
  <si>
    <t>자가용</t>
    <phoneticPr fontId="1" type="noConversion"/>
  </si>
  <si>
    <t>자가용</t>
    <phoneticPr fontId="1" type="noConversion"/>
  </si>
  <si>
    <t>신에너지</t>
    <phoneticPr fontId="1" type="noConversion"/>
  </si>
  <si>
    <t>신에너지</t>
    <phoneticPr fontId="1" type="noConversion"/>
  </si>
  <si>
    <t>Bio-SRF</t>
    <phoneticPr fontId="1" type="noConversion"/>
  </si>
  <si>
    <t>자가용</t>
    <phoneticPr fontId="1" type="noConversion"/>
  </si>
  <si>
    <t>IGCC</t>
    <phoneticPr fontId="1" type="noConversion"/>
  </si>
  <si>
    <t>IGCC</t>
    <phoneticPr fontId="1" type="noConversion"/>
  </si>
  <si>
    <t>시멘트킬른보조연료</t>
    <phoneticPr fontId="1" type="noConversion"/>
  </si>
  <si>
    <t>(단위 : kW)</t>
    <phoneticPr fontId="1" type="noConversion"/>
  </si>
  <si>
    <t>구분</t>
    <phoneticPr fontId="1" type="noConversion"/>
  </si>
  <si>
    <t>구분</t>
    <phoneticPr fontId="1" type="noConversion"/>
  </si>
  <si>
    <t>신·재생에너지 총보급용량(발전)</t>
    <phoneticPr fontId="1" type="noConversion"/>
  </si>
  <si>
    <t>신·재생에너지 총보급용량(발전)</t>
    <phoneticPr fontId="1" type="noConversion"/>
  </si>
  <si>
    <t>자가용</t>
    <phoneticPr fontId="1" type="noConversion"/>
  </si>
  <si>
    <t>사업용</t>
    <phoneticPr fontId="1" type="noConversion"/>
  </si>
  <si>
    <t>하수슬러지
고형연료</t>
    <phoneticPr fontId="1" type="noConversion"/>
  </si>
  <si>
    <t>하수슬러지
고형연료</t>
    <phoneticPr fontId="1" type="noConversion"/>
  </si>
  <si>
    <t xml:space="preserve">~'04 </t>
    <phoneticPr fontId="1" type="noConversion"/>
  </si>
  <si>
    <t>(단위 : kW)</t>
    <phoneticPr fontId="1" type="noConversion"/>
  </si>
  <si>
    <t>구분</t>
    <phoneticPr fontId="1" type="noConversion"/>
  </si>
  <si>
    <t>자가용</t>
    <phoneticPr fontId="1" type="noConversion"/>
  </si>
  <si>
    <t>사업용</t>
    <phoneticPr fontId="1" type="noConversion"/>
  </si>
  <si>
    <t>하수슬러지
고형연료</t>
    <phoneticPr fontId="1" type="noConversion"/>
  </si>
  <si>
    <t>Bio-SRF</t>
    <phoneticPr fontId="1" type="noConversion"/>
  </si>
  <si>
    <t>시멘트킬른 보조연료</t>
    <phoneticPr fontId="1" type="noConversion"/>
  </si>
  <si>
    <t>자가용</t>
    <phoneticPr fontId="1" type="noConversion"/>
  </si>
  <si>
    <t>IGCC</t>
    <phoneticPr fontId="1" type="noConversion"/>
  </si>
  <si>
    <t>사업용</t>
    <phoneticPr fontId="1" type="noConversion"/>
  </si>
  <si>
    <t>주4) '14년부터 우드칩, 목재펠릿 중 일부는 Bio-SRF로 대체 분류</t>
  </si>
  <si>
    <t>지열(kW)</t>
    <phoneticPr fontId="1" type="noConversion"/>
  </si>
  <si>
    <t>지열(kW)</t>
    <phoneticPr fontId="1" type="noConversion"/>
  </si>
  <si>
    <t>하수슬러지고형연료
(증기톤/시간)</t>
    <phoneticPr fontId="1" type="noConversion"/>
  </si>
  <si>
    <t>폐기물</t>
    <phoneticPr fontId="1" type="noConversion"/>
  </si>
  <si>
    <t>태양열(㎡)</t>
    <phoneticPr fontId="1" type="noConversion"/>
  </si>
  <si>
    <t>수열(kW)</t>
    <phoneticPr fontId="1" type="noConversion"/>
  </si>
  <si>
    <t>수열(kW)</t>
    <phoneticPr fontId="1" type="noConversion"/>
  </si>
  <si>
    <t>바이오</t>
    <phoneticPr fontId="1" type="noConversion"/>
  </si>
  <si>
    <t>바이오가스
(증기톤/시간)</t>
    <phoneticPr fontId="1" type="noConversion"/>
  </si>
  <si>
    <t>매립지가스
(증기톤/시간)</t>
    <phoneticPr fontId="1" type="noConversion"/>
  </si>
  <si>
    <t>바이오디젤
(㎘/년)</t>
    <phoneticPr fontId="1" type="noConversion"/>
  </si>
  <si>
    <t>우드칩
(증기톤/시간)</t>
    <phoneticPr fontId="1" type="noConversion"/>
  </si>
  <si>
    <t>성형탄
(톤/년)</t>
    <phoneticPr fontId="1" type="noConversion"/>
  </si>
  <si>
    <t>임산연료
(톤/년)</t>
    <phoneticPr fontId="1" type="noConversion"/>
  </si>
  <si>
    <t>목재펠릿
(증기톤/시간)</t>
    <phoneticPr fontId="1" type="noConversion"/>
  </si>
  <si>
    <t>폐목재
(증기톤/시간)</t>
    <phoneticPr fontId="1" type="noConversion"/>
  </si>
  <si>
    <t>흑액
(증기톤/시간)</t>
    <phoneticPr fontId="1" type="noConversion"/>
  </si>
  <si>
    <t>Bio-SRF
(증기톤/시간)</t>
    <phoneticPr fontId="1" type="noConversion"/>
  </si>
  <si>
    <t>폐가스
(증기톤/시간)</t>
    <phoneticPr fontId="1" type="noConversion"/>
  </si>
  <si>
    <t>산업폐기물
(증기톤/시간)</t>
    <phoneticPr fontId="1" type="noConversion"/>
  </si>
  <si>
    <t>생활폐기물
(증기톤/시간)</t>
    <phoneticPr fontId="1" type="noConversion"/>
  </si>
  <si>
    <t>시멘트킬른보조연료
(톤/년)</t>
    <phoneticPr fontId="1" type="noConversion"/>
  </si>
  <si>
    <t>SRF
(증기톤/시간)</t>
    <phoneticPr fontId="1" type="noConversion"/>
  </si>
  <si>
    <t>정제연료유
(㎘/년)</t>
    <phoneticPr fontId="1" type="noConversion"/>
  </si>
  <si>
    <t>정제연료유</t>
    <phoneticPr fontId="1" type="noConversion"/>
  </si>
  <si>
    <t>사업용</t>
    <phoneticPr fontId="1" type="noConversion"/>
  </si>
  <si>
    <t>정제연료유</t>
    <phoneticPr fontId="1" type="noConversion"/>
  </si>
  <si>
    <t>사업용</t>
    <phoneticPr fontId="1" type="noConversion"/>
  </si>
  <si>
    <t>자가용</t>
    <phoneticPr fontId="1" type="noConversion"/>
  </si>
  <si>
    <t>'15</t>
    <phoneticPr fontId="1" type="noConversion"/>
  </si>
  <si>
    <t xml:space="preserve">  1.1 연도별 신·재생에너지 생산량</t>
    <phoneticPr fontId="1" type="noConversion"/>
  </si>
  <si>
    <t xml:space="preserve">  1.2 연도별 신·재생에너지 발전량 </t>
    <phoneticPr fontId="1" type="noConversion"/>
  </si>
  <si>
    <t>합계(누적)</t>
    <phoneticPr fontId="1" type="noConversion"/>
  </si>
  <si>
    <t xml:space="preserve">  2.1 2015년 지역별 신·재생에너지 생산량</t>
    <phoneticPr fontId="1" type="noConversion"/>
  </si>
  <si>
    <t>정제연료유</t>
    <phoneticPr fontId="1" type="noConversion"/>
  </si>
  <si>
    <t>사업용</t>
    <phoneticPr fontId="1" type="noConversion"/>
  </si>
  <si>
    <t>정제연료유</t>
    <phoneticPr fontId="1" type="noConversion"/>
  </si>
  <si>
    <t xml:space="preserve">  2.2 2015년 지역별 신·재생에너지 발전량 </t>
    <phoneticPr fontId="1" type="noConversion"/>
  </si>
  <si>
    <t>2016. 11. 01</t>
    <phoneticPr fontId="1" type="noConversion"/>
  </si>
  <si>
    <t>'15</t>
    <phoneticPr fontId="1" type="noConversion"/>
  </si>
  <si>
    <t>정제연료유</t>
    <phoneticPr fontId="1" type="noConversion"/>
  </si>
  <si>
    <t>사업용</t>
    <phoneticPr fontId="1" type="noConversion"/>
  </si>
  <si>
    <t>3. 원별 세부자료</t>
    <phoneticPr fontId="1" type="noConversion"/>
  </si>
  <si>
    <t xml:space="preserve">  3.1 태양에너지 - 태양열</t>
    <phoneticPr fontId="1" type="noConversion"/>
  </si>
  <si>
    <t>2015년 에너지생산량(toe)</t>
  </si>
  <si>
    <t>총 보급용량(누적)</t>
    <phoneticPr fontId="1" type="noConversion"/>
  </si>
  <si>
    <t>열(㎡/년)</t>
    <phoneticPr fontId="1" type="noConversion"/>
  </si>
  <si>
    <t>열(㎡/년)</t>
  </si>
  <si>
    <t>최근 5년간 보급용량(㎡/년)</t>
    <phoneticPr fontId="1" type="noConversion"/>
  </si>
  <si>
    <t>'15</t>
    <phoneticPr fontId="1" type="noConversion"/>
  </si>
  <si>
    <t>'14</t>
    <phoneticPr fontId="1" type="noConversion"/>
  </si>
  <si>
    <t>'13</t>
    <phoneticPr fontId="1" type="noConversion"/>
  </si>
  <si>
    <t>'12</t>
    <phoneticPr fontId="1" type="noConversion"/>
  </si>
  <si>
    <t>'11</t>
    <phoneticPr fontId="1" type="noConversion"/>
  </si>
  <si>
    <t>2015년 용도별 보급용량(㎡/년)</t>
  </si>
  <si>
    <t>가정용</t>
    <phoneticPr fontId="1" type="noConversion"/>
  </si>
  <si>
    <t>가정용</t>
  </si>
  <si>
    <t>공공시설</t>
    <phoneticPr fontId="1" type="noConversion"/>
  </si>
  <si>
    <t>공공시설</t>
  </si>
  <si>
    <t>교육시설</t>
    <phoneticPr fontId="1" type="noConversion"/>
  </si>
  <si>
    <t>교육시설</t>
  </si>
  <si>
    <t>사회복지시설</t>
    <phoneticPr fontId="1" type="noConversion"/>
  </si>
  <si>
    <t>사회복지시설</t>
  </si>
  <si>
    <t>산업시설</t>
    <phoneticPr fontId="1" type="noConversion"/>
  </si>
  <si>
    <t>산업시설</t>
  </si>
  <si>
    <t>상업시설</t>
    <phoneticPr fontId="1" type="noConversion"/>
  </si>
  <si>
    <t>상업시설</t>
  </si>
  <si>
    <t>기타</t>
    <phoneticPr fontId="1" type="noConversion"/>
  </si>
  <si>
    <t>기타</t>
  </si>
  <si>
    <t>2015년 용량별 보급용량(㎡/년)</t>
  </si>
  <si>
    <t>12㎡ 이하</t>
    <phoneticPr fontId="1" type="noConversion"/>
  </si>
  <si>
    <t>12㎡ 이하</t>
  </si>
  <si>
    <t>12~30㎡ 이하</t>
    <phoneticPr fontId="1" type="noConversion"/>
  </si>
  <si>
    <t>12~30㎡ 이하</t>
  </si>
  <si>
    <t>30~50㎡ 이하</t>
    <phoneticPr fontId="1" type="noConversion"/>
  </si>
  <si>
    <t>30~50㎡ 이하</t>
  </si>
  <si>
    <t>50~100㎡ 이하</t>
    <phoneticPr fontId="1" type="noConversion"/>
  </si>
  <si>
    <t>50~100㎡ 이하</t>
  </si>
  <si>
    <t>100~200㎡ 이하</t>
    <phoneticPr fontId="1" type="noConversion"/>
  </si>
  <si>
    <t>100~200㎡ 이하</t>
  </si>
  <si>
    <t>200~300㎡ 이하</t>
    <phoneticPr fontId="1" type="noConversion"/>
  </si>
  <si>
    <t>200~300㎡ 이하</t>
  </si>
  <si>
    <t>300㎡ 초과</t>
  </si>
  <si>
    <t>주) 총 보급용량은 각 연도별 보급용량의 단순합계임</t>
    <phoneticPr fontId="1" type="noConversion"/>
  </si>
  <si>
    <t xml:space="preserve">  3.2 태양에너지 - 태양광</t>
  </si>
  <si>
    <t>2015년 발전량(MWh)</t>
  </si>
  <si>
    <t>총 보급용량(누적)</t>
  </si>
  <si>
    <t>전기(kW)</t>
  </si>
  <si>
    <t>최근 5년간 보급용량(kW)</t>
  </si>
  <si>
    <t>'15</t>
    <phoneticPr fontId="1" type="noConversion"/>
  </si>
  <si>
    <t>'14</t>
    <phoneticPr fontId="1" type="noConversion"/>
  </si>
  <si>
    <t>'13</t>
    <phoneticPr fontId="1" type="noConversion"/>
  </si>
  <si>
    <t>'12</t>
    <phoneticPr fontId="1" type="noConversion"/>
  </si>
  <si>
    <t>'11</t>
    <phoneticPr fontId="1" type="noConversion"/>
  </si>
  <si>
    <t>2015년 용도별 보급용량(kW)</t>
  </si>
  <si>
    <t>발전사업용</t>
  </si>
  <si>
    <t>2015년 용량별 보급용량(kW)</t>
  </si>
  <si>
    <t>1kW 이하</t>
  </si>
  <si>
    <t>1~3kW 이하</t>
  </si>
  <si>
    <t>3~10kW 이하</t>
  </si>
  <si>
    <t>10~50kW 이하</t>
  </si>
  <si>
    <t>50~100kW 이하</t>
  </si>
  <si>
    <t>100~200kW 이하</t>
  </si>
  <si>
    <t>200~500kW 이하</t>
  </si>
  <si>
    <t>500~1,000kW 이하</t>
  </si>
  <si>
    <t>1,000kW 초과</t>
  </si>
  <si>
    <t xml:space="preserve">  3.3 풍력</t>
    <phoneticPr fontId="1" type="noConversion"/>
  </si>
  <si>
    <t>전기(kW)</t>
    <phoneticPr fontId="1" type="noConversion"/>
  </si>
  <si>
    <t>최근 5년간 보급용량(kW)</t>
    <phoneticPr fontId="1" type="noConversion"/>
  </si>
  <si>
    <t>발전사업용</t>
    <phoneticPr fontId="1" type="noConversion"/>
  </si>
  <si>
    <t>1~3kW 이하</t>
    <phoneticPr fontId="1" type="noConversion"/>
  </si>
  <si>
    <t>3~10kW 이하</t>
    <phoneticPr fontId="1" type="noConversion"/>
  </si>
  <si>
    <t>10~50kW 이하</t>
    <phoneticPr fontId="1" type="noConversion"/>
  </si>
  <si>
    <t>50~100kW 이하</t>
    <phoneticPr fontId="1" type="noConversion"/>
  </si>
  <si>
    <t>100~200kW 이하</t>
    <phoneticPr fontId="1" type="noConversion"/>
  </si>
  <si>
    <t>200~500kW 이하</t>
    <phoneticPr fontId="1" type="noConversion"/>
  </si>
  <si>
    <t>500~1,000kW 이하</t>
    <phoneticPr fontId="1" type="noConversion"/>
  </si>
  <si>
    <t>1,000~3,000kW 이하</t>
    <phoneticPr fontId="1" type="noConversion"/>
  </si>
  <si>
    <t>3,000~5,000kW 이하</t>
    <phoneticPr fontId="1" type="noConversion"/>
  </si>
  <si>
    <t>5,000~10,000kW 이하</t>
    <phoneticPr fontId="1" type="noConversion"/>
  </si>
  <si>
    <t>10,000~20,000kW 이하</t>
    <phoneticPr fontId="1" type="noConversion"/>
  </si>
  <si>
    <t>20,000kW 초과</t>
  </si>
  <si>
    <t>10,000~20,000kW 이하</t>
  </si>
  <si>
    <t>5,000~10,000kW 이하</t>
  </si>
  <si>
    <t>3,000~5,000kW 이하</t>
  </si>
  <si>
    <t>1,000~3,000kW 이하</t>
  </si>
  <si>
    <t>기타</t>
    <phoneticPr fontId="1" type="noConversion"/>
  </si>
  <si>
    <t>발전사업용</t>
    <phoneticPr fontId="1" type="noConversion"/>
  </si>
  <si>
    <t>상업시설</t>
    <phoneticPr fontId="1" type="noConversion"/>
  </si>
  <si>
    <t>산업시설</t>
    <phoneticPr fontId="1" type="noConversion"/>
  </si>
  <si>
    <t>사회복지시설</t>
    <phoneticPr fontId="1" type="noConversion"/>
  </si>
  <si>
    <t>교육시설</t>
    <phoneticPr fontId="1" type="noConversion"/>
  </si>
  <si>
    <t>공공시설</t>
    <phoneticPr fontId="1" type="noConversion"/>
  </si>
  <si>
    <t>가정용</t>
    <phoneticPr fontId="1" type="noConversion"/>
  </si>
  <si>
    <t>최근 5년간 보급용량(kW)</t>
    <phoneticPr fontId="1" type="noConversion"/>
  </si>
  <si>
    <t>전기(kW)</t>
    <phoneticPr fontId="1" type="noConversion"/>
  </si>
  <si>
    <t>총 보급용량(누적)</t>
    <phoneticPr fontId="1" type="noConversion"/>
  </si>
  <si>
    <t xml:space="preserve">  3.4 수력</t>
    <phoneticPr fontId="1" type="noConversion"/>
  </si>
  <si>
    <t xml:space="preserve">  3.5 해양</t>
    <phoneticPr fontId="1" type="noConversion"/>
  </si>
  <si>
    <t>주2) 통계의 1RT는 3.5kW로 계산함</t>
    <phoneticPr fontId="1" type="noConversion"/>
  </si>
  <si>
    <t>주1) 총 보급용량은 각 연도별 보급용량의 단순합계임</t>
    <phoneticPr fontId="1" type="noConversion"/>
  </si>
  <si>
    <t>350~700kW 이하</t>
    <phoneticPr fontId="1" type="noConversion"/>
  </si>
  <si>
    <t>175~350kW 이하</t>
    <phoneticPr fontId="1" type="noConversion"/>
  </si>
  <si>
    <t>35~175kW 이하</t>
    <phoneticPr fontId="1" type="noConversion"/>
  </si>
  <si>
    <t>35kW 이하</t>
    <phoneticPr fontId="1" type="noConversion"/>
  </si>
  <si>
    <t>2015년 용량별 보급용량(kW/년)</t>
  </si>
  <si>
    <t>2015년 용도별 보급용량(kW/년)</t>
  </si>
  <si>
    <t>최근 5년간 보급용량(kW/년)</t>
    <phoneticPr fontId="1" type="noConversion"/>
  </si>
  <si>
    <t>열(kW)</t>
    <phoneticPr fontId="1" type="noConversion"/>
  </si>
  <si>
    <t xml:space="preserve">  3.6 지열</t>
    <phoneticPr fontId="1" type="noConversion"/>
  </si>
  <si>
    <t xml:space="preserve">  3.7 수열</t>
    <phoneticPr fontId="1" type="noConversion"/>
  </si>
  <si>
    <t>1kW 이하</t>
    <phoneticPr fontId="1" type="noConversion"/>
  </si>
  <si>
    <t>주) 총 보급용량은 각 연도별 설치용량의 단순합계임</t>
    <phoneticPr fontId="1" type="noConversion"/>
  </si>
  <si>
    <t>총 보급용량(누적)</t>
    <phoneticPr fontId="1" type="noConversion"/>
  </si>
  <si>
    <t>전기(kW)</t>
    <phoneticPr fontId="1" type="noConversion"/>
  </si>
  <si>
    <t>최근 5년간 보급용량(kW)</t>
    <phoneticPr fontId="1" type="noConversion"/>
  </si>
  <si>
    <t>'15</t>
    <phoneticPr fontId="1" type="noConversion"/>
  </si>
  <si>
    <t>'14</t>
    <phoneticPr fontId="1" type="noConversion"/>
  </si>
  <si>
    <t>'13</t>
    <phoneticPr fontId="1" type="noConversion"/>
  </si>
  <si>
    <t>'12</t>
    <phoneticPr fontId="1" type="noConversion"/>
  </si>
  <si>
    <t>'11</t>
    <phoneticPr fontId="1" type="noConversion"/>
  </si>
  <si>
    <t>가정용</t>
    <phoneticPr fontId="1" type="noConversion"/>
  </si>
  <si>
    <t>공공시설</t>
    <phoneticPr fontId="1" type="noConversion"/>
  </si>
  <si>
    <t>교육시설</t>
    <phoneticPr fontId="1" type="noConversion"/>
  </si>
  <si>
    <t>사회복지시설</t>
    <phoneticPr fontId="1" type="noConversion"/>
  </si>
  <si>
    <t>산업시설</t>
    <phoneticPr fontId="1" type="noConversion"/>
  </si>
  <si>
    <t>상업시설</t>
    <phoneticPr fontId="1" type="noConversion"/>
  </si>
  <si>
    <t>발전사업용</t>
    <phoneticPr fontId="1" type="noConversion"/>
  </si>
  <si>
    <t>기타</t>
    <phoneticPr fontId="1" type="noConversion"/>
  </si>
  <si>
    <t>1kW 이하</t>
    <phoneticPr fontId="1" type="noConversion"/>
  </si>
  <si>
    <t>1~3kW 이하</t>
    <phoneticPr fontId="1" type="noConversion"/>
  </si>
  <si>
    <t>3~10kW 이하</t>
    <phoneticPr fontId="1" type="noConversion"/>
  </si>
  <si>
    <t>10~50kW 이하</t>
    <phoneticPr fontId="1" type="noConversion"/>
  </si>
  <si>
    <t>50~100kW 이하</t>
    <phoneticPr fontId="1" type="noConversion"/>
  </si>
  <si>
    <t>100~200kW 이하</t>
    <phoneticPr fontId="1" type="noConversion"/>
  </si>
  <si>
    <t>200~500kW 이하</t>
    <phoneticPr fontId="1" type="noConversion"/>
  </si>
  <si>
    <t>500~1,000kW 이하</t>
    <phoneticPr fontId="1" type="noConversion"/>
  </si>
  <si>
    <t>1,000~3,000kW 이하</t>
    <phoneticPr fontId="1" type="noConversion"/>
  </si>
  <si>
    <t>3,000~5,000kW 이하</t>
    <phoneticPr fontId="1" type="noConversion"/>
  </si>
  <si>
    <t>5,000~10,000kW 이하</t>
    <phoneticPr fontId="1" type="noConversion"/>
  </si>
  <si>
    <t>10,000~20,000kW 이하</t>
    <phoneticPr fontId="1" type="noConversion"/>
  </si>
  <si>
    <t>총 보급용량(누적)</t>
    <phoneticPr fontId="1" type="noConversion"/>
  </si>
  <si>
    <t>전기(kW)</t>
    <phoneticPr fontId="1" type="noConversion"/>
  </si>
  <si>
    <t>열(증기톤/시간)</t>
    <phoneticPr fontId="1" type="noConversion"/>
  </si>
  <si>
    <t>열(증기톤/시간)</t>
    <phoneticPr fontId="1" type="noConversion"/>
  </si>
  <si>
    <t>최근 5년간 보급용량</t>
    <phoneticPr fontId="1" type="noConversion"/>
  </si>
  <si>
    <t>최근 5년간 보급용량</t>
    <phoneticPr fontId="1" type="noConversion"/>
  </si>
  <si>
    <t xml:space="preserve">     보급용량을 재배분함</t>
    <phoneticPr fontId="1" type="noConversion"/>
  </si>
  <si>
    <t>구 분</t>
    <phoneticPr fontId="1" type="noConversion"/>
  </si>
  <si>
    <t>주3) '14년부터 우드칩, 목재펠릿 중 일부는 Bio-SRF로 대체 분류</t>
    <phoneticPr fontId="1" type="noConversion"/>
  </si>
  <si>
    <t xml:space="preserve">     그 비율로 성형탄 에너지생산량 및 보급용량을 재배분함</t>
    <phoneticPr fontId="1" type="noConversion"/>
  </si>
  <si>
    <t>최근 5년간 보급용량(톤/년)</t>
    <phoneticPr fontId="1" type="noConversion"/>
  </si>
  <si>
    <t>총 보급용량(누적)</t>
    <phoneticPr fontId="1" type="noConversion"/>
  </si>
  <si>
    <t>전기(kW)</t>
    <phoneticPr fontId="1" type="noConversion"/>
  </si>
  <si>
    <t>열(증기톤/시간)</t>
    <phoneticPr fontId="1" type="noConversion"/>
  </si>
  <si>
    <t>최근 5년간 보급용량</t>
    <phoneticPr fontId="1" type="noConversion"/>
  </si>
  <si>
    <t>열(증기톤/시간)</t>
    <phoneticPr fontId="1" type="noConversion"/>
  </si>
  <si>
    <t>최근 5년간 보급용량</t>
    <phoneticPr fontId="1" type="noConversion"/>
  </si>
  <si>
    <t>주3) '14년부터 RDF/RPF/TDF는 SRF로 대체 조사</t>
    <phoneticPr fontId="1" type="noConversion"/>
  </si>
  <si>
    <t xml:space="preserve">  3.23 폐기물에너지 - 시멘트킬른보조연료</t>
    <phoneticPr fontId="1" type="noConversion"/>
  </si>
  <si>
    <t xml:space="preserve">  3.24 폐기물에너지 - SRF</t>
    <phoneticPr fontId="1" type="noConversion"/>
  </si>
  <si>
    <t xml:space="preserve">  3.25 폐기물에너지 - 정제연료유</t>
    <phoneticPr fontId="1" type="noConversion"/>
  </si>
  <si>
    <t>최근 5년간 보급용량(㎘/년)</t>
    <phoneticPr fontId="1" type="noConversion"/>
  </si>
  <si>
    <t>주) 정제연료유는 연료 생산량(판매량)을 의미함</t>
    <phoneticPr fontId="1" type="noConversion"/>
  </si>
  <si>
    <t xml:space="preserve">  3.8 바이오에너지 - 바이오가스</t>
    <phoneticPr fontId="1" type="noConversion"/>
  </si>
  <si>
    <t xml:space="preserve">  3.9 바이오에너지 - 매립지가스</t>
    <phoneticPr fontId="1" type="noConversion"/>
  </si>
  <si>
    <t xml:space="preserve">  3.10 바이오에너지 - 바이오디젤</t>
    <phoneticPr fontId="1" type="noConversion"/>
  </si>
  <si>
    <t xml:space="preserve">  3.11 바이오에너지 - 우드칩</t>
    <phoneticPr fontId="1" type="noConversion"/>
  </si>
  <si>
    <t xml:space="preserve">  3.12 바이오에너지 - 성형탄</t>
    <phoneticPr fontId="1" type="noConversion"/>
  </si>
  <si>
    <t xml:space="preserve">  3.13 바이오에너지 - 임산연료</t>
    <phoneticPr fontId="1" type="noConversion"/>
  </si>
  <si>
    <t xml:space="preserve">  3.14 바이오에너지 - 목재펠릿</t>
    <phoneticPr fontId="1" type="noConversion"/>
  </si>
  <si>
    <t xml:space="preserve">  3.15 바이오에너지 - 폐목재</t>
    <phoneticPr fontId="1" type="noConversion"/>
  </si>
  <si>
    <t xml:space="preserve">  3.16 바이오에너지 - 흑액</t>
    <phoneticPr fontId="1" type="noConversion"/>
  </si>
  <si>
    <t xml:space="preserve">  3.17 바이오에너지 - 하수슬러지고형연료</t>
    <phoneticPr fontId="1" type="noConversion"/>
  </si>
  <si>
    <t xml:space="preserve">  3.18 바이오에너지 - Bio SRF</t>
    <phoneticPr fontId="1" type="noConversion"/>
  </si>
  <si>
    <t xml:space="preserve">  3.19 바이오에너지 - 바이오중유</t>
    <phoneticPr fontId="1" type="noConversion"/>
  </si>
  <si>
    <t xml:space="preserve">  3.20 폐기물에너지 - 폐가스</t>
    <phoneticPr fontId="1" type="noConversion"/>
  </si>
  <si>
    <t xml:space="preserve">  3.21 폐기물에너지 - 산업폐기물</t>
    <phoneticPr fontId="1" type="noConversion"/>
  </si>
  <si>
    <t xml:space="preserve">  3.22 폐기물에너지 - 생활폐기물</t>
    <phoneticPr fontId="1" type="noConversion"/>
  </si>
  <si>
    <t xml:space="preserve">  3.26 연료전지</t>
    <phoneticPr fontId="1" type="noConversion"/>
  </si>
  <si>
    <t xml:space="preserve">  3.27 IGCC</t>
    <phoneticPr fontId="1" type="noConversion"/>
  </si>
  <si>
    <t>주1) 총 보급용량은 2015년 기준 가동설비 누적용량임</t>
  </si>
  <si>
    <t>'15</t>
  </si>
  <si>
    <t>'15</t>
    <phoneticPr fontId="1" type="noConversion"/>
  </si>
  <si>
    <t>'15</t>
    <phoneticPr fontId="1" type="noConversion"/>
  </si>
  <si>
    <t>주2) 최근 5년간 보급용량은 각 연도별로 설치된 설비 중 2015년 기준 가동설비 용량임</t>
  </si>
  <si>
    <t>2015년 에너지생산량
(toe)</t>
  </si>
  <si>
    <t>2015년 보급용량
(㎘/년)</t>
  </si>
  <si>
    <t>주1) 바이오디젤 보급용량은 2015년 기준 생산능력임</t>
  </si>
  <si>
    <t>주2) 전국 경유 승용차수(자동차등록현황보고, 경유승용차 현황_국토교통부, 2015.12기준)를 지역별로 비례배분하여 그 비율로 바이오디젤 에너지생산량 및</t>
  </si>
  <si>
    <t>2015년 보급용량
(톤/년)</t>
  </si>
  <si>
    <t>주1) 성형탄 보급용량은 2015년 기준 생산량(판매량)임</t>
  </si>
  <si>
    <t>주2) 전국 인구수(주민등록인구통계_행정자치부, 2015.12기준), 음식점수(전국사업체조사 한식음식점업 현황_통계청, 2015.12)기준을 지역별 비례배분하여</t>
  </si>
  <si>
    <t>2015년 보급용량(톤/년)</t>
  </si>
  <si>
    <t>주) 임산 보급용량은 2015년 기준 연료 생산량(판매량)임</t>
  </si>
  <si>
    <t xml:space="preserve">2015년 발전량(MWh)  </t>
  </si>
  <si>
    <t>2015년 보급용량(㎘/년)</t>
  </si>
  <si>
    <t>2015년 발전량(MWh)</t>
    <phoneticPr fontId="1" type="noConversion"/>
  </si>
  <si>
    <t>합계</t>
  </si>
  <si>
    <t>합계</t>
    <phoneticPr fontId="1" type="noConversion"/>
  </si>
  <si>
    <t>합계</t>
    <phoneticPr fontId="1" type="noConversion"/>
  </si>
  <si>
    <t>700kW 초과</t>
  </si>
  <si>
    <t>합계</t>
    <phoneticPr fontId="1" type="noConversion"/>
  </si>
  <si>
    <t>바이오중유
(증기톤/시간)</t>
    <phoneticPr fontId="1" type="noConversion"/>
  </si>
  <si>
    <t>시멘트킬른
보조연료(톤/년)</t>
    <phoneticPr fontId="1" type="noConversion"/>
  </si>
  <si>
    <t>SRF
(증기톤/시간)</t>
  </si>
  <si>
    <t>1~3kW 이하</t>
    <phoneticPr fontId="1" type="noConversion"/>
  </si>
  <si>
    <t>주2) '03년부터 수력에 대수력(10MW 초과) 포함</t>
  </si>
  <si>
    <t>주3) 수력은 양수발전 제외</t>
  </si>
  <si>
    <t>주4) TDF는 '11년부터 추가됨</t>
  </si>
  <si>
    <t>주5) '14년부터 RDF/RPF/TDF는 SRF로 대체 조사</t>
  </si>
  <si>
    <t>주6) '14년부터 우드칩, 목재펠릿 중 일부는 Bio-SRF로 대체 분류</t>
  </si>
  <si>
    <t>주7) '15년부터 대형도시쓰레기는 생활폐기물로 포함</t>
  </si>
  <si>
    <t>주1) 총발전량은 양수발전 포함이며, '15년 총발전량은 사업자+상용자가+신재생소규모자가용 합계임</t>
  </si>
  <si>
    <t>주2) 수력은 양수발전 제외</t>
  </si>
  <si>
    <t>주3) '14년부터 RDF/RPF/TDF는 SRF로 대체 조사</t>
  </si>
  <si>
    <t>주5) '15년부터 대형도시쓰레기는 생활폐기물로 포함</t>
  </si>
  <si>
    <t>주1) 혼소발전은 혼소비율을 반영하여 보급용량 산정</t>
  </si>
  <si>
    <t>주2) 수력에는 대수력을 포함</t>
  </si>
  <si>
    <t xml:space="preserve">주3) 태양광, 풍력, 수력, 해양, 연료전지, IGCC 사업용은 각 연도별 증설 및 감설을 반영한 용량임  </t>
  </si>
  <si>
    <t>주4) 바이오 및 폐기물은 각 연도별로 설치된 설비 중 2015년 기준 가동설비 용량임</t>
  </si>
  <si>
    <t xml:space="preserve">주5) 보급년도는 자가용 준공, 사업용 상업운전개시 기준임 </t>
  </si>
  <si>
    <t>주6) '14년부터 RDF/RPF/TDF는 SRF로 대체 조사</t>
  </si>
  <si>
    <t>주7) '14년부터 우드칩, 목재펠릿 중 일부는 Bio-SRF로 대체 분류</t>
  </si>
  <si>
    <t>주8) '15년부터 대형도시쓰레기는 생활폐기물로 포함</t>
  </si>
  <si>
    <t>주1) 태양열, 지열, 수열의 합계용량은 각 연도별 설치용량의 단순합계임</t>
  </si>
  <si>
    <t>주2) 바이오가스, 매립지가스, 우드칩, 목재펠릿, 폐목재, 흑액, 하수슬러지고형연료, Bio-SRF, 바이오중유, 폐가스, 산업폐기물, 생활폐기물, SRF는 각 연도별로 설치된 설비 중 2015년 기준 가동설비 용량임</t>
  </si>
  <si>
    <t>주3) 바이오디젤 용량은 해당연도 기준 생산능력으로 합계 미제시</t>
  </si>
  <si>
    <t>주4) 성형탄, 임산연료, 정제연료유는 해당연도 기준 생산량(판매량)이므로 합계 미제시</t>
  </si>
  <si>
    <t>주5) 시멘트킬른보조연료 용량은 해당연도 기준 소비량이므로 합계 미제시</t>
  </si>
  <si>
    <t>주1) 2015년 신규설치 보급용량임</t>
  </si>
  <si>
    <t>주2) 혼소발전은 혼소비율을 반영하여 보급용량 산정</t>
  </si>
  <si>
    <t xml:space="preserve">주5) '15년부터 대형도시쓰레기는 생활폐기물로 포함 </t>
  </si>
  <si>
    <t>주2) '14년부터 RDF/RPF/TDF는 SRF로 대체 조사</t>
  </si>
  <si>
    <t>주3) '14년부터 우드칩, 목재펠릿 중 일부는 Bio-SRF로 대체 분류</t>
  </si>
  <si>
    <t>주4) '15년부터 대형도시쓰레기는 생활폐기물로 포함</t>
  </si>
  <si>
    <t>주1) 혼소발전은 혼소비율을 반영하여 보급용량 산정</t>
    <phoneticPr fontId="1" type="noConversion"/>
  </si>
  <si>
    <t>주2) '14년부터 RDF/RPF/TDF는 SRF로 대체 조사</t>
    <phoneticPr fontId="1" type="noConversion"/>
  </si>
  <si>
    <t>주3) '14년부터 우드칩, 목재펠릿 중 일부는 Bio-SRF로 대체 분류</t>
    <phoneticPr fontId="1" type="noConversion"/>
  </si>
  <si>
    <t xml:space="preserve">주4) '15년부터 대형도시쓰레기는 생활폐기물로 포함 </t>
    <phoneticPr fontId="1" type="noConversion"/>
  </si>
  <si>
    <t>태양열(toe)</t>
  </si>
  <si>
    <t>태양광(MWh)</t>
  </si>
  <si>
    <t>풍력(MWh)</t>
  </si>
  <si>
    <t>수력(MWh)</t>
  </si>
  <si>
    <t>해양(MWh)</t>
  </si>
  <si>
    <t>지열(toe)</t>
  </si>
  <si>
    <t>바이오가스(T㎈)</t>
  </si>
  <si>
    <t>매립지가스(T㎈)</t>
  </si>
  <si>
    <t>바이오디젤(㎘)</t>
  </si>
  <si>
    <t>우드칩(T㎈)</t>
  </si>
  <si>
    <t>성형탄(T㎈)</t>
  </si>
  <si>
    <t>임산연료(T㎈)</t>
  </si>
  <si>
    <t>목재펠릿(T㎈)</t>
  </si>
  <si>
    <t>폐목재(천증기톤)</t>
  </si>
  <si>
    <t>흑액(T㎈)</t>
  </si>
  <si>
    <t>하수슬러지
고형연료(T㎈)</t>
  </si>
  <si>
    <t>Bio-SRF(T㎈)</t>
  </si>
  <si>
    <t>바이오중유(㎘)</t>
  </si>
  <si>
    <t>폐가스(천증기톤)</t>
  </si>
  <si>
    <t>산업폐기물(천증기톤)</t>
  </si>
  <si>
    <t>생활폐기물(천증기톤)</t>
  </si>
  <si>
    <t>대형도시쓰레기(T㎈)</t>
  </si>
  <si>
    <t>시멘트킬른
보조연료(T㎈)</t>
  </si>
  <si>
    <t>RDF/RPF/TDF(T㎈)</t>
  </si>
  <si>
    <t>SRF(T㎈)</t>
  </si>
  <si>
    <t>정제연료유(T㎈)</t>
  </si>
  <si>
    <t>연료전지(MWh)</t>
  </si>
  <si>
    <t>주3) TDF는 '11년부터 추가됨</t>
  </si>
  <si>
    <t>주4) '14년부터 RDF/RPF/TDF는 SRF로 대체 조사</t>
  </si>
  <si>
    <t>주5) '14년부터 우드칩, 목재펠릿 중 일부는 Bio-SRF로 대체 분류</t>
  </si>
  <si>
    <t xml:space="preserve"> '04  </t>
  </si>
  <si>
    <t xml:space="preserve"> '05 </t>
  </si>
  <si>
    <t xml:space="preserve"> '06 </t>
  </si>
  <si>
    <t xml:space="preserve"> '07 </t>
  </si>
  <si>
    <t xml:space="preserve"> '08 </t>
  </si>
  <si>
    <t xml:space="preserve"> '09 </t>
  </si>
  <si>
    <t xml:space="preserve"> '10 </t>
  </si>
  <si>
    <t xml:space="preserve"> '11 </t>
  </si>
  <si>
    <t xml:space="preserve"> '12 </t>
  </si>
  <si>
    <t xml:space="preserve"> '13 </t>
  </si>
  <si>
    <t>'15</t>
    <phoneticPr fontId="1" type="noConversion"/>
  </si>
  <si>
    <t>수열(toe)</t>
    <phoneticPr fontId="1" type="noConversion"/>
  </si>
  <si>
    <t>수열(toe)</t>
    <phoneticPr fontId="1" type="noConversion"/>
  </si>
  <si>
    <t>IGCC(MWh)</t>
    <phoneticPr fontId="1" type="noConversion"/>
  </si>
  <si>
    <t>하수슬러지 고형연료(T㎈)</t>
    <phoneticPr fontId="1" type="noConversion"/>
  </si>
  <si>
    <t>하수슬러지 고형연료(T㎈)</t>
    <phoneticPr fontId="1" type="noConversion"/>
  </si>
  <si>
    <t>RDF/RPF/TDF(T㎈)</t>
    <phoneticPr fontId="1" type="noConversion"/>
  </si>
  <si>
    <t>시멘트킬른 보조연료(T㎈)</t>
    <phoneticPr fontId="1" type="noConversion"/>
  </si>
  <si>
    <t>시멘트킬른 보조연료(T㎈)</t>
    <phoneticPr fontId="1" type="noConversion"/>
  </si>
  <si>
    <t>주1) '14년부터 RDF/RPF/TDF는 SRF로 대체 조사</t>
  </si>
  <si>
    <t>주2) '14년부터 우드칩, 목재펠릿 중 일부는 Bio-SRF로 대체 분류</t>
  </si>
  <si>
    <t>수열(toe)</t>
  </si>
  <si>
    <t xml:space="preserve">  2.7 2015년 지역별 신·재생에너지 보급용량(고유단위-발전 외-누적)</t>
    <phoneticPr fontId="1" type="noConversion"/>
  </si>
  <si>
    <t>0</t>
    <phoneticPr fontId="1" type="noConversion"/>
  </si>
  <si>
    <t>열(증기톤/시간)</t>
    <phoneticPr fontId="1" type="noConversion"/>
  </si>
  <si>
    <t>최근 5년간 보급용량</t>
    <phoneticPr fontId="1" type="noConversion"/>
  </si>
  <si>
    <t>2015년 보급용량(톤/년)</t>
    <phoneticPr fontId="1" type="noConversion"/>
  </si>
  <si>
    <t>최근 5년간 보급용량(톤/년)</t>
    <phoneticPr fontId="1" type="noConversion"/>
  </si>
  <si>
    <t>‥</t>
    <phoneticPr fontId="1" type="noConversion"/>
  </si>
  <si>
    <t>주1) 총 보급용량은 2015년 기준 가동설비 누적용량임</t>
    <phoneticPr fontId="1" type="noConversion"/>
  </si>
  <si>
    <t>주1) 총 보급용량(kW)은 2015년 기준 가동설비 누적용량임</t>
    <phoneticPr fontId="1" type="noConversion"/>
  </si>
  <si>
    <t>주2) 시멘트킬른보조연료 용량(톤/년)은 소비량을 의미함</t>
    <phoneticPr fontId="1" type="noConversion"/>
  </si>
  <si>
    <t>주) 사업용은 각 연도별 증설 및 감설을 반영하고, 자가용은 각 연도별 보급용량의 단순합계임</t>
    <phoneticPr fontId="1" type="noConversion"/>
  </si>
  <si>
    <t>최근 5년간 보급용량</t>
    <phoneticPr fontId="1" type="noConversion"/>
  </si>
  <si>
    <t xml:space="preserve">'04 </t>
    <phoneticPr fontId="1" type="noConversion"/>
  </si>
  <si>
    <t>시멘트킬른보조연료</t>
    <phoneticPr fontId="1" type="noConversion"/>
  </si>
  <si>
    <t>자가용</t>
    <phoneticPr fontId="1" type="noConversion"/>
  </si>
  <si>
    <t>-</t>
  </si>
  <si>
    <t xml:space="preserve">  1.4 연도별 신·재생에너지 보급용량 (발전-신규)</t>
    <phoneticPr fontId="1" type="noConversion"/>
  </si>
  <si>
    <t xml:space="preserve">  1.5 연도별 신·재생에너지 보급용량 (발전-누적)</t>
    <phoneticPr fontId="1" type="noConversion"/>
  </si>
  <si>
    <t xml:space="preserve">  1.6 연도별 신·재생에너지 보급용량(고유단위-발전 외-신규)</t>
    <phoneticPr fontId="1" type="noConversion"/>
  </si>
  <si>
    <t>주2) 바이오가스, 매립지가스, 우드칩, 목재펠릿, 폐목재, 흑액, 하수슬러지고형연료, Bio-SRF, 바이오중유, 폐가스, 산업폐기물, 생활폐기물, SRF는 각 연도별로 설치된 설비 중 2015년 기준 가동설비 누적 보급용량임</t>
  </si>
  <si>
    <t xml:space="preserve">주3) 바이오디젤, 성형탄, 임산연료, 시멘트킬른보조연료, 정제연료유는 생산능력 또는 생산량(판매량), 소비량이므로 누적 보급용량 미제시 </t>
    <phoneticPr fontId="1" type="noConversion"/>
  </si>
  <si>
    <t>주4) '14년부터 RDF/RPF/TDF는 SRF로 대체 조사</t>
    <phoneticPr fontId="1" type="noConversion"/>
  </si>
  <si>
    <t>주5) '14년부터 우드칩, 목재펠릿 중 일부는 Bio-SRF로 대체 분류</t>
    <phoneticPr fontId="1" type="noConversion"/>
  </si>
  <si>
    <t>주6) '15년부터 대형도시쓰레기는 생활폐기물로 포함</t>
    <phoneticPr fontId="1" type="noConversion"/>
  </si>
  <si>
    <t>0</t>
    <phoneticPr fontId="1" type="noConversion"/>
  </si>
  <si>
    <t xml:space="preserve">  2.4 2015년 지역별 신·재생에너지 보급용량(발전-신규)</t>
    <phoneticPr fontId="1" type="noConversion"/>
  </si>
  <si>
    <t xml:space="preserve">  2.5 2015년 지역별 신·재생에너지 보급용량(발전-누적)</t>
    <phoneticPr fontId="1" type="noConversion"/>
  </si>
  <si>
    <t xml:space="preserve">주3) 바이오디젤, 성형탄, 임산연료, 시멘트킬른보조연료, 정제연료유는 생산능력 또는 생산량(판매량), 소비량이므로 누적 보급용량 미제시 </t>
    <phoneticPr fontId="1" type="noConversion"/>
  </si>
  <si>
    <t>주4) '14년부터 RDF/RPF/TDF는 SRF로 대체 조사</t>
    <phoneticPr fontId="1" type="noConversion"/>
  </si>
  <si>
    <t>주5) '14년부터 우드칩, 목재펠릿 중 일부는 Bio-SRF로 대체 분류</t>
    <phoneticPr fontId="1" type="noConversion"/>
  </si>
  <si>
    <t>주6) '15년부터 대형도시쓰레기는 생활폐기물로 포함</t>
    <phoneticPr fontId="1" type="noConversion"/>
  </si>
  <si>
    <t xml:space="preserve">  1.7 연도별 신·재생에너지 보급용량 (고유단위-발전 외-누적)</t>
    <phoneticPr fontId="1" type="noConversion"/>
  </si>
  <si>
    <r>
      <t xml:space="preserve">  1.3 연도별 신</t>
    </r>
    <r>
      <rPr>
        <b/>
        <sz val="16"/>
        <color indexed="8"/>
        <rFont val="맑은 고딕"/>
        <family val="3"/>
        <charset val="129"/>
      </rPr>
      <t>∙</t>
    </r>
    <r>
      <rPr>
        <b/>
        <sz val="16"/>
        <color indexed="8"/>
        <rFont val="맑은 고딕"/>
        <family val="3"/>
        <charset val="129"/>
      </rPr>
      <t>재생에너지 생산량(고유단위)</t>
    </r>
    <phoneticPr fontId="1" type="noConversion"/>
  </si>
  <si>
    <r>
      <t xml:space="preserve">  2.3 2015년 지역별 신</t>
    </r>
    <r>
      <rPr>
        <b/>
        <sz val="16"/>
        <color indexed="8"/>
        <rFont val="맑은 고딕"/>
        <family val="3"/>
        <charset val="129"/>
      </rPr>
      <t>∙</t>
    </r>
    <r>
      <rPr>
        <b/>
        <sz val="16"/>
        <color indexed="8"/>
        <rFont val="맑은 고딕"/>
        <family val="3"/>
        <charset val="129"/>
      </rPr>
      <t>재생에너지 생산량(고유단위)</t>
    </r>
    <phoneticPr fontId="1" type="noConversion"/>
  </si>
  <si>
    <t xml:space="preserve">  2.6 2015년 지역별 신·재생에너지 보급용량(고유단위-발전 외-신규)</t>
    <phoneticPr fontId="1" type="noConversion"/>
  </si>
  <si>
    <t>신·재생에너지 총보급용량(발전)</t>
  </si>
  <si>
    <t>최근 5년간 보급용량(㎡/년)</t>
    <phoneticPr fontId="1" type="noConversion"/>
  </si>
  <si>
    <t>주) 사업용은 각 연도별 증설 및 감설을 반영하고, 자가용은 각 연도별 보급용량의 단순합계임</t>
    <phoneticPr fontId="1" type="noConversion"/>
  </si>
  <si>
    <t>총1차에너지(천toe)</t>
  </si>
  <si>
    <t>신·재생에너지 공급비중(%)</t>
  </si>
  <si>
    <t>재생에너지</t>
  </si>
  <si>
    <t>신에너지</t>
  </si>
  <si>
    <t>-</t>
    <phoneticPr fontId="1" type="noConversion"/>
  </si>
  <si>
    <t>2016년도 신재생에너지 보급통계 
(2015년 보급실적)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</si>
</sst>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#,##0_ "/>
    <numFmt numFmtId="178" formatCode="000\-000"/>
    <numFmt numFmtId="179" formatCode="0_);[Red]\(0\)"/>
  </numFmts>
  <fonts count="54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6"/>
      <color indexed="8"/>
      <name val="맑은 고딕"/>
      <family val="3"/>
      <charset val="129"/>
    </font>
    <font>
      <sz val="12"/>
      <name val="타이포_씨고딕 130"/>
      <family val="1"/>
      <charset val="129"/>
    </font>
    <font>
      <sz val="12"/>
      <name val="타이포_씨고딕 120"/>
      <family val="1"/>
      <charset val="129"/>
    </font>
    <font>
      <b/>
      <sz val="16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.5"/>
      <color theme="1"/>
      <name val="맑은 고딕"/>
      <family val="3"/>
      <charset val="129"/>
      <scheme val="major"/>
    </font>
    <font>
      <sz val="11.5"/>
      <color rgb="FF000000"/>
      <name val="맑은 고딕"/>
      <family val="3"/>
      <charset val="129"/>
      <scheme val="major"/>
    </font>
    <font>
      <sz val="11.5"/>
      <color rgb="FFFF0000"/>
      <name val="맑은 고딕"/>
      <family val="3"/>
      <charset val="129"/>
      <scheme val="major"/>
    </font>
    <font>
      <sz val="11.5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vertAlign val="superscript"/>
      <sz val="12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1.5"/>
      <color theme="1"/>
      <name val="맑은 고딕"/>
      <family val="3"/>
      <charset val="129"/>
      <scheme val="major"/>
    </font>
    <font>
      <b/>
      <sz val="11.5"/>
      <color rgb="FF00000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.5"/>
      <color rgb="FF000000"/>
      <name val="맑은 고딕"/>
      <family val="3"/>
      <charset val="129"/>
      <scheme val="major"/>
    </font>
    <font>
      <sz val="9.5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b/>
      <vertAlign val="superscript"/>
      <sz val="11.5"/>
      <color rgb="FF000000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b/>
      <sz val="11.5"/>
      <name val="맑은 고딕"/>
      <family val="3"/>
      <charset val="129"/>
      <scheme val="major"/>
    </font>
    <font>
      <vertAlign val="superscript"/>
      <sz val="11.5"/>
      <color rgb="FF00000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1.5"/>
      <color theme="1"/>
      <name val="맑은 고딕"/>
      <family val="3"/>
      <charset val="129"/>
      <scheme val="minor"/>
    </font>
    <font>
      <b/>
      <sz val="11.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8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2"/>
      <color rgb="FF000000"/>
      <name val="타이포_씨고딕 130"/>
      <family val="1"/>
      <charset val="129"/>
    </font>
    <font>
      <sz val="12"/>
      <color rgb="FF000000"/>
      <name val="타이포_씨고딕 120"/>
      <family val="1"/>
      <charset val="129"/>
    </font>
    <font>
      <vertAlign val="superscript"/>
      <sz val="12"/>
      <color rgb="FF000000"/>
      <name val="타이포_씨고딕 120"/>
      <family val="1"/>
      <charset val="129"/>
    </font>
    <font>
      <sz val="10"/>
      <color theme="1"/>
      <name val="-윤고딕110"/>
      <family val="1"/>
      <charset val="129"/>
    </font>
    <font>
      <sz val="10"/>
      <color rgb="FF000000"/>
      <name val="-윤고딕110"/>
      <family val="1"/>
      <charset val="129"/>
    </font>
    <font>
      <sz val="12"/>
      <color theme="1"/>
      <name val="휴먼세고딕"/>
      <family val="1"/>
      <charset val="129"/>
    </font>
    <font>
      <sz val="12"/>
      <color rgb="FF000000"/>
      <name val="휴먼세고딕"/>
      <family val="1"/>
      <charset val="129"/>
    </font>
    <font>
      <sz val="12"/>
      <color rgb="FFFF0000"/>
      <name val="휴먼세고딕"/>
      <family val="1"/>
      <charset val="129"/>
    </font>
    <font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rgb="FF000000"/>
      <name val="타이포_씨고딕 130"/>
      <family val="1"/>
      <charset val="129"/>
    </font>
    <font>
      <sz val="10"/>
      <color rgb="FF000000"/>
      <name val="타이포_씨고딕 130"/>
      <family val="1"/>
      <charset val="129"/>
    </font>
    <font>
      <b/>
      <sz val="22"/>
      <color theme="1"/>
      <name val="HY울릉도M"/>
      <family val="1"/>
      <charset val="129"/>
    </font>
    <font>
      <b/>
      <sz val="20"/>
      <color theme="1"/>
      <name val="HY울릉도M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24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/>
      <right style="thin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thin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 style="hair">
        <color indexed="64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 style="hair">
        <color indexed="64"/>
      </left>
      <right style="hair">
        <color indexed="64"/>
      </right>
      <top style="medium">
        <color theme="1" tint="0.34998626667073579"/>
      </top>
      <bottom style="thin">
        <color theme="1" tint="0.34998626667073579"/>
      </bottom>
      <diagonal/>
    </border>
    <border>
      <left style="hair">
        <color indexed="64"/>
      </left>
      <right style="hair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hair">
        <color indexed="64"/>
      </left>
      <right style="hair">
        <color theme="1" tint="0.34998626667073579"/>
      </right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hair">
        <color indexed="64"/>
      </right>
      <top style="thin">
        <color theme="1" tint="0.34998626667073579"/>
      </top>
      <bottom/>
      <diagonal/>
    </border>
    <border>
      <left style="hair">
        <color indexed="64"/>
      </left>
      <right style="hair">
        <color indexed="64"/>
      </right>
      <top style="thin">
        <color theme="1" tint="0.34998626667073579"/>
      </top>
      <bottom/>
      <diagonal/>
    </border>
    <border>
      <left style="hair">
        <color indexed="64"/>
      </left>
      <right style="hair">
        <color theme="1" tint="0.34998626667073579"/>
      </right>
      <top style="thin">
        <color theme="1" tint="0.34998626667073579"/>
      </top>
      <bottom/>
      <diagonal/>
    </border>
    <border>
      <left/>
      <right style="hair">
        <color theme="1" tint="0.34998626667073579"/>
      </right>
      <top/>
      <bottom/>
      <diagonal/>
    </border>
    <border>
      <left/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theme="1" tint="0.34998626667073579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thin">
        <color theme="1" tint="0.34998626667073579"/>
      </top>
      <bottom/>
      <diagonal/>
    </border>
    <border>
      <left style="hair">
        <color rgb="FF000000"/>
      </left>
      <right style="hair">
        <color rgb="FF000000"/>
      </right>
      <top style="thin">
        <color theme="1" tint="0.34998626667073579"/>
      </top>
      <bottom/>
      <diagonal/>
    </border>
    <border>
      <left style="hair">
        <color rgb="FF000000"/>
      </left>
      <right style="hair">
        <color theme="1" tint="0.34998626667073579"/>
      </right>
      <top style="thin">
        <color theme="1" tint="0.34998626667073579"/>
      </top>
      <bottom/>
      <diagonal/>
    </border>
    <border>
      <left/>
      <right style="hair">
        <color rgb="FF000000"/>
      </right>
      <top/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 style="hair">
        <color indexed="64"/>
      </left>
      <right style="hair">
        <color theme="1" tint="0.34998626667073579"/>
      </right>
      <top style="medium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thin">
        <color theme="1" tint="0.34998626667073579"/>
      </bottom>
      <diagonal/>
    </border>
    <border>
      <left style="hair">
        <color indexed="64"/>
      </left>
      <right style="hair">
        <color theme="1" tint="0.34998626667073579"/>
      </right>
      <top/>
      <bottom style="thin">
        <color theme="1" tint="0.34998626667073579"/>
      </bottom>
      <diagonal/>
    </border>
    <border>
      <left/>
      <right style="hair">
        <color indexed="64"/>
      </right>
      <top/>
      <bottom style="thin">
        <color theme="1" tint="0.34998626667073579"/>
      </bottom>
      <diagonal/>
    </border>
    <border>
      <left style="hair">
        <color indexed="64"/>
      </left>
      <right style="thin">
        <color theme="1" tint="0.34998626667073579"/>
      </right>
      <top/>
      <bottom/>
      <diagonal/>
    </border>
    <border>
      <left/>
      <right style="hair">
        <color indexed="64"/>
      </right>
      <top/>
      <bottom style="medium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medium">
        <color theme="1" tint="0.34998626667073579"/>
      </bottom>
      <diagonal/>
    </border>
    <border>
      <left style="hair">
        <color indexed="64"/>
      </left>
      <right style="hair">
        <color theme="1" tint="0.34998626667073579"/>
      </right>
      <top/>
      <bottom style="medium">
        <color theme="1" tint="0.34998626667073579"/>
      </bottom>
      <diagonal/>
    </border>
    <border>
      <left style="hair">
        <color indexed="64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hair">
        <color indexed="64"/>
      </right>
      <top style="medium">
        <color theme="1" tint="0.34998626667073579"/>
      </top>
      <bottom/>
      <diagonal/>
    </border>
    <border>
      <left style="hair">
        <color indexed="64"/>
      </left>
      <right style="hair">
        <color indexed="64"/>
      </right>
      <top style="medium">
        <color theme="1" tint="0.34998626667073579"/>
      </top>
      <bottom/>
      <diagonal/>
    </border>
    <border>
      <left/>
      <right style="hair">
        <color theme="1" tint="0.34998626667073579"/>
      </right>
      <top style="medium">
        <color theme="1" tint="0.34998626667073579"/>
      </top>
      <bottom/>
      <diagonal/>
    </border>
    <border>
      <left/>
      <right style="hair">
        <color indexed="64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 style="hair">
        <color indexed="64"/>
      </right>
      <top/>
      <bottom style="thin">
        <color theme="1" tint="0.34998626667073579"/>
      </bottom>
      <diagonal/>
    </border>
    <border>
      <left/>
      <right style="hair">
        <color theme="1" tint="0.34998626667073579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 style="thin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1" tint="0.34998626667073579"/>
      </top>
      <bottom/>
      <diagonal/>
    </border>
    <border>
      <left/>
      <right style="thin">
        <color indexed="64"/>
      </right>
      <top/>
      <bottom style="thin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/>
      <bottom style="medium">
        <color theme="1" tint="0.34998626667073579"/>
      </bottom>
      <diagonal/>
    </border>
    <border>
      <left/>
      <right style="hair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/>
      <right style="thick">
        <color rgb="FF002060"/>
      </right>
      <top/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hair">
        <color indexed="64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hair">
        <color indexed="64"/>
      </left>
      <right/>
      <top/>
      <bottom style="thin">
        <color theme="1" tint="0.34998626667073579"/>
      </bottom>
      <diagonal/>
    </border>
    <border>
      <left style="hair">
        <color rgb="FF000000"/>
      </left>
      <right style="thin">
        <color theme="1" tint="0.34998626667073579"/>
      </right>
      <top/>
      <bottom/>
      <diagonal/>
    </border>
    <border>
      <left style="hair">
        <color indexed="64"/>
      </left>
      <right/>
      <top/>
      <bottom style="medium">
        <color theme="1" tint="0.34998626667073579"/>
      </bottom>
      <diagonal/>
    </border>
    <border>
      <left style="hair">
        <color indexed="64"/>
      </left>
      <right/>
      <top style="medium">
        <color theme="1" tint="0.34998626667073579"/>
      </top>
      <bottom/>
      <diagonal/>
    </border>
    <border>
      <left style="thin">
        <color theme="1" tint="0.34998626667073579"/>
      </left>
      <right style="hair">
        <color indexed="64"/>
      </right>
      <top/>
      <bottom style="medium">
        <color theme="1" tint="0.34998626667073579"/>
      </bottom>
      <diagonal/>
    </border>
    <border>
      <left style="hair">
        <color indexed="64"/>
      </left>
      <right/>
      <top style="thin">
        <color theme="1" tint="0.34998626667073579"/>
      </top>
      <bottom/>
      <diagonal/>
    </border>
    <border>
      <left style="hair">
        <color rgb="FF000000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hair">
        <color rgb="FF000000"/>
      </left>
      <right style="hair">
        <color rgb="FF000000"/>
      </right>
      <top/>
      <bottom style="medium">
        <color theme="1" tint="0.34998626667073579"/>
      </bottom>
      <diagonal/>
    </border>
    <border>
      <left style="hair">
        <color rgb="FF000000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hair">
        <color indexed="64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medium">
        <color theme="1" tint="0.34998626667073579"/>
      </bottom>
      <diagonal/>
    </border>
    <border>
      <left style="thin">
        <color theme="1" tint="0.34998626667073579"/>
      </left>
      <right style="hair">
        <color indexed="64"/>
      </right>
      <top/>
      <bottom/>
      <diagonal/>
    </border>
    <border>
      <left style="hair">
        <color theme="1"/>
      </left>
      <right/>
      <top/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hair">
        <color theme="1"/>
      </right>
      <top/>
      <bottom/>
      <diagonal/>
    </border>
    <border>
      <left style="thin">
        <color theme="1" tint="0.34998626667073579"/>
      </left>
      <right style="hair">
        <color theme="1"/>
      </right>
      <top/>
      <bottom style="medium">
        <color theme="1" tint="0.34998626667073579"/>
      </bottom>
      <diagonal/>
    </border>
    <border>
      <left style="hair">
        <color theme="1"/>
      </left>
      <right style="hair">
        <color theme="1"/>
      </right>
      <top/>
      <bottom style="medium">
        <color theme="1" tint="0.34998626667073579"/>
      </bottom>
      <diagonal/>
    </border>
    <border>
      <left/>
      <right style="hair">
        <color theme="1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hair">
        <color indexed="64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theme="1" tint="0.34998626667073579"/>
      </top>
      <bottom/>
      <diagonal/>
    </border>
    <border>
      <left style="hair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hair">
        <color indexed="64"/>
      </left>
      <right style="hair">
        <color theme="1" tint="0.34998626667073579"/>
      </right>
      <top/>
      <bottom style="thin">
        <color indexed="64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131">
    <xf numFmtId="0" fontId="0" fillId="0" borderId="0" xfId="0">
      <alignment vertical="center"/>
    </xf>
    <xf numFmtId="41" fontId="7" fillId="0" borderId="0" xfId="0" applyNumberFormat="1" applyFont="1" applyFill="1" applyBorder="1" applyAlignment="1">
      <alignment vertical="center"/>
    </xf>
    <xf numFmtId="41" fontId="7" fillId="0" borderId="0" xfId="0" applyNumberFormat="1" applyFont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 wrapText="1"/>
    </xf>
    <xf numFmtId="41" fontId="7" fillId="0" borderId="13" xfId="0" applyNumberFormat="1" applyFont="1" applyFill="1" applyBorder="1" applyAlignment="1">
      <alignment vertical="center"/>
    </xf>
    <xf numFmtId="41" fontId="7" fillId="0" borderId="14" xfId="0" applyNumberFormat="1" applyFont="1" applyFill="1" applyBorder="1" applyAlignment="1">
      <alignment horizontal="right" vertical="center"/>
    </xf>
    <xf numFmtId="41" fontId="7" fillId="0" borderId="14" xfId="0" applyNumberFormat="1" applyFont="1" applyFill="1" applyBorder="1" applyAlignment="1">
      <alignment vertical="center"/>
    </xf>
    <xf numFmtId="41" fontId="7" fillId="0" borderId="14" xfId="0" applyNumberFormat="1" applyFont="1" applyBorder="1" applyAlignment="1">
      <alignment horizontal="right" vertical="center"/>
    </xf>
    <xf numFmtId="41" fontId="7" fillId="0" borderId="15" xfId="0" applyNumberFormat="1" applyFont="1" applyBorder="1" applyAlignment="1">
      <alignment horizontal="right" vertical="center"/>
    </xf>
    <xf numFmtId="0" fontId="8" fillId="0" borderId="16" xfId="0" applyFont="1" applyFill="1" applyBorder="1" applyAlignment="1">
      <alignment horizontal="left" vertical="center" wrapText="1"/>
    </xf>
    <xf numFmtId="41" fontId="7" fillId="2" borderId="17" xfId="0" applyNumberFormat="1" applyFont="1" applyFill="1" applyBorder="1" applyAlignment="1">
      <alignment vertical="center"/>
    </xf>
    <xf numFmtId="41" fontId="7" fillId="2" borderId="18" xfId="0" applyNumberFormat="1" applyFont="1" applyFill="1" applyBorder="1" applyAlignment="1">
      <alignment vertical="center"/>
    </xf>
    <xf numFmtId="41" fontId="7" fillId="2" borderId="18" xfId="0" applyNumberFormat="1" applyFont="1" applyFill="1" applyBorder="1" applyAlignment="1">
      <alignment horizontal="right" vertical="center"/>
    </xf>
    <xf numFmtId="41" fontId="7" fillId="2" borderId="19" xfId="0" applyNumberFormat="1" applyFont="1" applyFill="1" applyBorder="1" applyAlignment="1">
      <alignment horizontal="right" vertical="center"/>
    </xf>
    <xf numFmtId="41" fontId="7" fillId="0" borderId="17" xfId="0" applyNumberFormat="1" applyFont="1" applyFill="1" applyBorder="1" applyAlignment="1">
      <alignment horizontal="right" vertical="center"/>
    </xf>
    <xf numFmtId="41" fontId="7" fillId="0" borderId="18" xfId="0" applyNumberFormat="1" applyFont="1" applyFill="1" applyBorder="1" applyAlignment="1">
      <alignment horizontal="right" vertical="center"/>
    </xf>
    <xf numFmtId="41" fontId="7" fillId="0" borderId="17" xfId="0" applyNumberFormat="1" applyFont="1" applyFill="1" applyBorder="1" applyAlignment="1">
      <alignment vertical="center"/>
    </xf>
    <xf numFmtId="41" fontId="7" fillId="0" borderId="18" xfId="0" applyNumberFormat="1" applyFont="1" applyFill="1" applyBorder="1" applyAlignment="1">
      <alignment vertical="center"/>
    </xf>
    <xf numFmtId="41" fontId="7" fillId="0" borderId="18" xfId="0" applyNumberFormat="1" applyFont="1" applyBorder="1" applyAlignment="1">
      <alignment horizontal="right" vertical="center"/>
    </xf>
    <xf numFmtId="41" fontId="7" fillId="0" borderId="19" xfId="0" applyNumberFormat="1" applyFont="1" applyBorder="1" applyAlignment="1">
      <alignment horizontal="right" vertical="center"/>
    </xf>
    <xf numFmtId="41" fontId="9" fillId="2" borderId="17" xfId="0" applyNumberFormat="1" applyFont="1" applyFill="1" applyBorder="1" applyAlignment="1">
      <alignment vertical="center"/>
    </xf>
    <xf numFmtId="41" fontId="9" fillId="2" borderId="18" xfId="0" applyNumberFormat="1" applyFont="1" applyFill="1" applyBorder="1" applyAlignment="1">
      <alignment vertical="center"/>
    </xf>
    <xf numFmtId="41" fontId="9" fillId="2" borderId="18" xfId="0" applyNumberFormat="1" applyFont="1" applyFill="1" applyBorder="1" applyAlignment="1">
      <alignment horizontal="right" vertical="center"/>
    </xf>
    <xf numFmtId="41" fontId="9" fillId="2" borderId="19" xfId="0" applyNumberFormat="1" applyFont="1" applyFill="1" applyBorder="1" applyAlignment="1">
      <alignment horizontal="right" vertical="center"/>
    </xf>
    <xf numFmtId="41" fontId="7" fillId="2" borderId="17" xfId="0" applyNumberFormat="1" applyFont="1" applyFill="1" applyBorder="1" applyAlignment="1">
      <alignment vertical="center"/>
    </xf>
    <xf numFmtId="41" fontId="7" fillId="2" borderId="18" xfId="0" applyNumberFormat="1" applyFont="1" applyFill="1" applyBorder="1" applyAlignment="1">
      <alignment vertical="center"/>
    </xf>
    <xf numFmtId="41" fontId="8" fillId="2" borderId="18" xfId="0" applyNumberFormat="1" applyFont="1" applyFill="1" applyBorder="1" applyAlignment="1">
      <alignment horizontal="right" vertical="center"/>
    </xf>
    <xf numFmtId="41" fontId="8" fillId="2" borderId="19" xfId="0" applyNumberFormat="1" applyFont="1" applyFill="1" applyBorder="1" applyAlignment="1">
      <alignment horizontal="right" vertical="center"/>
    </xf>
    <xf numFmtId="41" fontId="7" fillId="2" borderId="20" xfId="0" applyNumberFormat="1" applyFont="1" applyFill="1" applyBorder="1">
      <alignment vertical="center"/>
    </xf>
    <xf numFmtId="41" fontId="7" fillId="2" borderId="18" xfId="0" applyNumberFormat="1" applyFont="1" applyFill="1" applyBorder="1">
      <alignment vertical="center"/>
    </xf>
    <xf numFmtId="41" fontId="7" fillId="2" borderId="19" xfId="0" applyNumberFormat="1" applyFont="1" applyFill="1" applyBorder="1">
      <alignment vertical="center"/>
    </xf>
    <xf numFmtId="41" fontId="7" fillId="3" borderId="21" xfId="0" quotePrefix="1" applyNumberFormat="1" applyFont="1" applyFill="1" applyBorder="1" applyAlignment="1">
      <alignment horizontal="center" vertical="center"/>
    </xf>
    <xf numFmtId="41" fontId="7" fillId="3" borderId="22" xfId="0" quotePrefix="1" applyNumberFormat="1" applyFont="1" applyFill="1" applyBorder="1" applyAlignment="1">
      <alignment horizontal="center" vertical="center"/>
    </xf>
    <xf numFmtId="0" fontId="10" fillId="3" borderId="22" xfId="0" quotePrefix="1" applyFont="1" applyFill="1" applyBorder="1" applyAlignment="1">
      <alignment horizontal="center" vertical="center"/>
    </xf>
    <xf numFmtId="41" fontId="7" fillId="3" borderId="22" xfId="0" applyNumberFormat="1" applyFont="1" applyFill="1" applyBorder="1" applyAlignment="1">
      <alignment horizontal="center" vertical="center"/>
    </xf>
    <xf numFmtId="41" fontId="8" fillId="3" borderId="22" xfId="0" applyNumberFormat="1" applyFont="1" applyFill="1" applyBorder="1" applyAlignment="1">
      <alignment horizontal="center" vertical="center"/>
    </xf>
    <xf numFmtId="41" fontId="8" fillId="3" borderId="23" xfId="0" applyNumberFormat="1" applyFont="1" applyFill="1" applyBorder="1" applyAlignment="1">
      <alignment horizontal="center" vertical="center"/>
    </xf>
    <xf numFmtId="41" fontId="7" fillId="3" borderId="24" xfId="0" quotePrefix="1" applyNumberFormat="1" applyFont="1" applyFill="1" applyBorder="1" applyAlignment="1">
      <alignment horizontal="center" vertical="center"/>
    </xf>
    <xf numFmtId="41" fontId="7" fillId="3" borderId="25" xfId="0" quotePrefix="1" applyNumberFormat="1" applyFont="1" applyFill="1" applyBorder="1" applyAlignment="1">
      <alignment horizontal="center" vertical="center"/>
    </xf>
    <xf numFmtId="0" fontId="10" fillId="3" borderId="25" xfId="0" quotePrefix="1" applyFont="1" applyFill="1" applyBorder="1" applyAlignment="1">
      <alignment horizontal="center" vertical="center"/>
    </xf>
    <xf numFmtId="41" fontId="7" fillId="3" borderId="25" xfId="0" applyNumberFormat="1" applyFont="1" applyFill="1" applyBorder="1" applyAlignment="1">
      <alignment horizontal="center" vertical="center"/>
    </xf>
    <xf numFmtId="41" fontId="8" fillId="3" borderId="25" xfId="0" applyNumberFormat="1" applyFont="1" applyFill="1" applyBorder="1" applyAlignment="1">
      <alignment horizontal="center" vertical="center"/>
    </xf>
    <xf numFmtId="41" fontId="8" fillId="3" borderId="26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12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horizontal="right" vertical="center"/>
    </xf>
    <xf numFmtId="0" fontId="11" fillId="3" borderId="27" xfId="0" applyFont="1" applyFill="1" applyBorder="1">
      <alignment vertical="center"/>
    </xf>
    <xf numFmtId="41" fontId="13" fillId="3" borderId="27" xfId="0" applyNumberFormat="1" applyFont="1" applyFill="1" applyBorder="1" applyAlignment="1">
      <alignment horizontal="center" vertical="center"/>
    </xf>
    <xf numFmtId="41" fontId="13" fillId="3" borderId="28" xfId="0" applyNumberFormat="1" applyFont="1" applyFill="1" applyBorder="1" applyAlignment="1">
      <alignment horizontal="center" vertical="center"/>
    </xf>
    <xf numFmtId="41" fontId="13" fillId="3" borderId="29" xfId="0" applyNumberFormat="1" applyFont="1" applyFill="1" applyBorder="1" applyAlignment="1">
      <alignment horizontal="center" vertical="center"/>
    </xf>
    <xf numFmtId="41" fontId="13" fillId="3" borderId="30" xfId="0" applyNumberFormat="1" applyFont="1" applyFill="1" applyBorder="1" applyAlignment="1">
      <alignment horizontal="center" vertical="center"/>
    </xf>
    <xf numFmtId="41" fontId="14" fillId="3" borderId="28" xfId="0" applyNumberFormat="1" applyFont="1" applyFill="1" applyBorder="1" applyAlignment="1">
      <alignment horizontal="center" vertical="center"/>
    </xf>
    <xf numFmtId="0" fontId="15" fillId="3" borderId="30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11" fillId="2" borderId="31" xfId="0" applyFont="1" applyFill="1" applyBorder="1">
      <alignment vertical="center"/>
    </xf>
    <xf numFmtId="0" fontId="13" fillId="2" borderId="32" xfId="0" applyFont="1" applyFill="1" applyBorder="1" applyAlignment="1">
      <alignment horizontal="center" vertical="center"/>
    </xf>
    <xf numFmtId="41" fontId="13" fillId="2" borderId="1" xfId="0" applyNumberFormat="1" applyFont="1" applyFill="1" applyBorder="1" applyAlignment="1">
      <alignment horizontal="center" vertical="center"/>
    </xf>
    <xf numFmtId="41" fontId="13" fillId="2" borderId="2" xfId="0" applyNumberFormat="1" applyFont="1" applyFill="1" applyBorder="1" applyAlignment="1">
      <alignment horizontal="center" vertical="center"/>
    </xf>
    <xf numFmtId="41" fontId="13" fillId="2" borderId="33" xfId="0" applyNumberFormat="1" applyFont="1" applyFill="1" applyBorder="1" applyAlignment="1">
      <alignment horizontal="center" vertical="center"/>
    </xf>
    <xf numFmtId="41" fontId="14" fillId="2" borderId="2" xfId="0" applyNumberFormat="1" applyFont="1" applyFill="1" applyBorder="1" applyAlignment="1">
      <alignment horizontal="center" vertical="center"/>
    </xf>
    <xf numFmtId="41" fontId="15" fillId="2" borderId="33" xfId="0" quotePrefix="1" applyNumberFormat="1" applyFont="1" applyFill="1" applyBorder="1" applyAlignment="1">
      <alignment horizontal="center" vertical="center"/>
    </xf>
    <xf numFmtId="41" fontId="15" fillId="4" borderId="17" xfId="0" quotePrefix="1" applyNumberFormat="1" applyFont="1" applyFill="1" applyBorder="1" applyAlignment="1">
      <alignment horizontal="center" vertical="center"/>
    </xf>
    <xf numFmtId="0" fontId="11" fillId="2" borderId="0" xfId="0" applyFont="1" applyFill="1">
      <alignment vertical="center"/>
    </xf>
    <xf numFmtId="0" fontId="14" fillId="2" borderId="0" xfId="0" applyFont="1" applyFill="1" applyBorder="1" applyAlignment="1">
      <alignment horizontal="left" vertical="center"/>
    </xf>
    <xf numFmtId="0" fontId="11" fillId="2" borderId="0" xfId="0" applyFont="1" applyFill="1" applyBorder="1">
      <alignment vertical="center"/>
    </xf>
    <xf numFmtId="0" fontId="14" fillId="2" borderId="32" xfId="0" applyFont="1" applyFill="1" applyBorder="1" applyAlignment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  <xf numFmtId="176" fontId="14" fillId="2" borderId="2" xfId="0" applyNumberFormat="1" applyFont="1" applyFill="1" applyBorder="1" applyAlignment="1">
      <alignment horizontal="center" vertical="center"/>
    </xf>
    <xf numFmtId="176" fontId="14" fillId="2" borderId="33" xfId="0" applyNumberFormat="1" applyFont="1" applyFill="1" applyBorder="1" applyAlignment="1">
      <alignment horizontal="center" vertical="center"/>
    </xf>
    <xf numFmtId="176" fontId="14" fillId="2" borderId="33" xfId="0" quotePrefix="1" applyNumberFormat="1" applyFont="1" applyFill="1" applyBorder="1" applyAlignment="1">
      <alignment horizontal="center" vertical="center"/>
    </xf>
    <xf numFmtId="176" fontId="14" fillId="4" borderId="17" xfId="0" quotePrefix="1" applyNumberFormat="1" applyFont="1" applyFill="1" applyBorder="1" applyAlignment="1">
      <alignment horizontal="center" vertical="center"/>
    </xf>
    <xf numFmtId="0" fontId="11" fillId="2" borderId="32" xfId="0" applyFont="1" applyFill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41" fontId="13" fillId="0" borderId="1" xfId="0" applyNumberFormat="1" applyFont="1" applyFill="1" applyBorder="1" applyAlignment="1">
      <alignment horizontal="center" vertical="center"/>
    </xf>
    <xf numFmtId="41" fontId="13" fillId="0" borderId="2" xfId="0" applyNumberFormat="1" applyFont="1" applyFill="1" applyBorder="1" applyAlignment="1">
      <alignment horizontal="center" vertical="center"/>
    </xf>
    <xf numFmtId="41" fontId="13" fillId="0" borderId="33" xfId="0" applyNumberFormat="1" applyFont="1" applyFill="1" applyBorder="1" applyAlignment="1">
      <alignment horizontal="center" vertical="center"/>
    </xf>
    <xf numFmtId="41" fontId="14" fillId="0" borderId="2" xfId="0" applyNumberFormat="1" applyFont="1" applyFill="1" applyBorder="1" applyAlignment="1">
      <alignment horizontal="center" vertical="center"/>
    </xf>
    <xf numFmtId="0" fontId="15" fillId="0" borderId="33" xfId="0" quotePrefix="1" applyFont="1" applyFill="1" applyBorder="1" applyAlignment="1">
      <alignment horizontal="center" vertical="center"/>
    </xf>
    <xf numFmtId="0" fontId="15" fillId="4" borderId="17" xfId="0" quotePrefix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41" fontId="14" fillId="2" borderId="1" xfId="0" applyNumberFormat="1" applyFont="1" applyFill="1" applyBorder="1" applyAlignment="1">
      <alignment horizontal="right" vertical="center"/>
    </xf>
    <xf numFmtId="41" fontId="14" fillId="2" borderId="2" xfId="0" applyNumberFormat="1" applyFont="1" applyFill="1" applyBorder="1" applyAlignment="1">
      <alignment horizontal="right" vertical="center"/>
    </xf>
    <xf numFmtId="41" fontId="14" fillId="2" borderId="33" xfId="0" applyNumberFormat="1" applyFont="1" applyFill="1" applyBorder="1" applyAlignment="1">
      <alignment horizontal="right" vertical="center"/>
    </xf>
    <xf numFmtId="41" fontId="14" fillId="2" borderId="33" xfId="0" applyNumberFormat="1" applyFont="1" applyFill="1" applyBorder="1" applyAlignment="1">
      <alignment vertical="center"/>
    </xf>
    <xf numFmtId="41" fontId="16" fillId="5" borderId="17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32" xfId="0" applyFont="1" applyBorder="1" applyAlignment="1">
      <alignment horizontal="left" vertical="center"/>
    </xf>
    <xf numFmtId="41" fontId="13" fillId="0" borderId="1" xfId="0" applyNumberFormat="1" applyFont="1" applyBorder="1" applyAlignment="1">
      <alignment horizontal="right" vertical="center"/>
    </xf>
    <xf numFmtId="41" fontId="13" fillId="0" borderId="2" xfId="0" applyNumberFormat="1" applyFont="1" applyBorder="1" applyAlignment="1">
      <alignment horizontal="right" vertical="center"/>
    </xf>
    <xf numFmtId="41" fontId="13" fillId="0" borderId="33" xfId="0" applyNumberFormat="1" applyFont="1" applyBorder="1" applyAlignment="1">
      <alignment horizontal="right" vertical="center"/>
    </xf>
    <xf numFmtId="176" fontId="16" fillId="0" borderId="33" xfId="0" applyNumberFormat="1" applyFont="1" applyBorder="1" applyAlignment="1">
      <alignment vertical="center"/>
    </xf>
    <xf numFmtId="176" fontId="16" fillId="4" borderId="17" xfId="0" applyNumberFormat="1" applyFont="1" applyFill="1" applyBorder="1" applyAlignment="1">
      <alignment vertical="center"/>
    </xf>
    <xf numFmtId="0" fontId="13" fillId="2" borderId="32" xfId="0" applyFont="1" applyFill="1" applyBorder="1" applyAlignment="1">
      <alignment horizontal="left" vertical="center"/>
    </xf>
    <xf numFmtId="41" fontId="13" fillId="2" borderId="1" xfId="0" applyNumberFormat="1" applyFont="1" applyFill="1" applyBorder="1" applyAlignment="1">
      <alignment horizontal="right" vertical="center"/>
    </xf>
    <xf numFmtId="41" fontId="13" fillId="2" borderId="2" xfId="0" applyNumberFormat="1" applyFont="1" applyFill="1" applyBorder="1" applyAlignment="1">
      <alignment horizontal="right" vertical="center"/>
    </xf>
    <xf numFmtId="41" fontId="13" fillId="2" borderId="33" xfId="0" applyNumberFormat="1" applyFont="1" applyFill="1" applyBorder="1" applyAlignment="1">
      <alignment horizontal="right" vertical="center"/>
    </xf>
    <xf numFmtId="41" fontId="14" fillId="0" borderId="33" xfId="0" applyNumberFormat="1" applyFont="1" applyBorder="1" applyAlignment="1">
      <alignment vertical="center"/>
    </xf>
    <xf numFmtId="41" fontId="14" fillId="2" borderId="33" xfId="0" applyNumberFormat="1" applyFont="1" applyFill="1" applyBorder="1" applyAlignment="1">
      <alignment vertical="center"/>
    </xf>
    <xf numFmtId="41" fontId="14" fillId="0" borderId="33" xfId="0" applyNumberFormat="1" applyFont="1" applyFill="1" applyBorder="1" applyAlignment="1">
      <alignment vertical="center"/>
    </xf>
    <xf numFmtId="41" fontId="11" fillId="0" borderId="0" xfId="0" applyNumberFormat="1" applyFont="1">
      <alignment vertical="center"/>
    </xf>
    <xf numFmtId="43" fontId="11" fillId="0" borderId="0" xfId="0" applyNumberFormat="1" applyFont="1">
      <alignment vertical="center"/>
    </xf>
    <xf numFmtId="0" fontId="15" fillId="0" borderId="32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7" fillId="2" borderId="32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13" fillId="2" borderId="31" xfId="0" applyFont="1" applyFill="1" applyBorder="1" applyAlignment="1">
      <alignment horizontal="left" vertical="center"/>
    </xf>
    <xf numFmtId="0" fontId="13" fillId="2" borderId="34" xfId="0" applyFont="1" applyFill="1" applyBorder="1" applyAlignment="1">
      <alignment horizontal="left" vertical="center"/>
    </xf>
    <xf numFmtId="41" fontId="13" fillId="2" borderId="35" xfId="0" applyNumberFormat="1" applyFont="1" applyFill="1" applyBorder="1" applyAlignment="1">
      <alignment horizontal="right" vertical="center"/>
    </xf>
    <xf numFmtId="41" fontId="13" fillId="2" borderId="36" xfId="0" applyNumberFormat="1" applyFont="1" applyFill="1" applyBorder="1" applyAlignment="1">
      <alignment horizontal="right" vertical="center"/>
    </xf>
    <xf numFmtId="41" fontId="13" fillId="2" borderId="37" xfId="0" applyNumberFormat="1" applyFont="1" applyFill="1" applyBorder="1" applyAlignment="1">
      <alignment horizontal="right" vertical="center"/>
    </xf>
    <xf numFmtId="41" fontId="14" fillId="2" borderId="37" xfId="0" applyNumberFormat="1" applyFont="1" applyFill="1" applyBorder="1" applyAlignment="1">
      <alignment vertical="center"/>
    </xf>
    <xf numFmtId="41" fontId="13" fillId="0" borderId="38" xfId="0" applyNumberFormat="1" applyFont="1" applyBorder="1" applyAlignment="1">
      <alignment horizontal="right" vertical="center"/>
    </xf>
    <xf numFmtId="41" fontId="13" fillId="0" borderId="18" xfId="0" applyNumberFormat="1" applyFont="1" applyBorder="1" applyAlignment="1">
      <alignment horizontal="right" vertical="center"/>
    </xf>
    <xf numFmtId="41" fontId="14" fillId="0" borderId="18" xfId="0" applyNumberFormat="1" applyFont="1" applyBorder="1" applyAlignment="1">
      <alignment vertical="center"/>
    </xf>
    <xf numFmtId="0" fontId="13" fillId="2" borderId="12" xfId="0" applyFont="1" applyFill="1" applyBorder="1" applyAlignment="1">
      <alignment horizontal="left" vertical="center"/>
    </xf>
    <xf numFmtId="0" fontId="13" fillId="2" borderId="16" xfId="0" applyFont="1" applyFill="1" applyBorder="1" applyAlignment="1">
      <alignment horizontal="left" vertical="center"/>
    </xf>
    <xf numFmtId="41" fontId="13" fillId="2" borderId="39" xfId="0" applyNumberFormat="1" applyFont="1" applyFill="1" applyBorder="1" applyAlignment="1">
      <alignment horizontal="right" vertical="center"/>
    </xf>
    <xf numFmtId="41" fontId="13" fillId="2" borderId="14" xfId="0" applyNumberFormat="1" applyFont="1" applyFill="1" applyBorder="1" applyAlignment="1">
      <alignment horizontal="right" vertical="center"/>
    </xf>
    <xf numFmtId="41" fontId="14" fillId="2" borderId="14" xfId="0" applyNumberFormat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1" fillId="0" borderId="0" xfId="0" applyFont="1" applyFill="1">
      <alignment vertical="center"/>
    </xf>
    <xf numFmtId="0" fontId="11" fillId="0" borderId="12" xfId="0" applyFont="1" applyFill="1" applyBorder="1">
      <alignment vertical="center"/>
    </xf>
    <xf numFmtId="0" fontId="11" fillId="0" borderId="12" xfId="0" applyFont="1" applyBorder="1" applyAlignment="1">
      <alignment horizontal="right" vertical="center"/>
    </xf>
    <xf numFmtId="41" fontId="13" fillId="3" borderId="29" xfId="0" applyNumberFormat="1" applyFont="1" applyFill="1" applyBorder="1" applyAlignment="1">
      <alignment horizontal="center" vertical="center" wrapText="1"/>
    </xf>
    <xf numFmtId="41" fontId="13" fillId="3" borderId="27" xfId="0" applyNumberFormat="1" applyFont="1" applyFill="1" applyBorder="1" applyAlignment="1">
      <alignment horizontal="center" vertical="center" wrapText="1"/>
    </xf>
    <xf numFmtId="41" fontId="13" fillId="3" borderId="30" xfId="0" applyNumberFormat="1" applyFont="1" applyFill="1" applyBorder="1" applyAlignment="1">
      <alignment horizontal="center" vertical="center" wrapText="1"/>
    </xf>
    <xf numFmtId="41" fontId="14" fillId="3" borderId="30" xfId="0" quotePrefix="1" applyNumberFormat="1" applyFont="1" applyFill="1" applyBorder="1" applyAlignment="1">
      <alignment horizontal="center" vertical="center"/>
    </xf>
    <xf numFmtId="41" fontId="16" fillId="4" borderId="40" xfId="0" quotePrefix="1" applyNumberFormat="1" applyFont="1" applyFill="1" applyBorder="1" applyAlignment="1">
      <alignment horizontal="center" vertical="center"/>
    </xf>
    <xf numFmtId="41" fontId="14" fillId="2" borderId="41" xfId="0" applyNumberFormat="1" applyFont="1" applyFill="1" applyBorder="1" applyAlignment="1">
      <alignment horizontal="right" vertical="center" wrapText="1"/>
    </xf>
    <xf numFmtId="41" fontId="14" fillId="2" borderId="42" xfId="0" applyNumberFormat="1" applyFont="1" applyFill="1" applyBorder="1" applyAlignment="1">
      <alignment horizontal="right" vertical="center" wrapText="1"/>
    </xf>
    <xf numFmtId="41" fontId="14" fillId="2" borderId="43" xfId="0" applyNumberFormat="1" applyFont="1" applyFill="1" applyBorder="1" applyAlignment="1">
      <alignment horizontal="right" vertical="center" wrapText="1"/>
    </xf>
    <xf numFmtId="41" fontId="14" fillId="2" borderId="42" xfId="0" applyNumberFormat="1" applyFont="1" applyFill="1" applyBorder="1">
      <alignment vertical="center"/>
    </xf>
    <xf numFmtId="41" fontId="14" fillId="0" borderId="41" xfId="0" applyNumberFormat="1" applyFont="1" applyBorder="1" applyAlignment="1">
      <alignment horizontal="right" vertical="center" wrapText="1"/>
    </xf>
    <xf numFmtId="41" fontId="14" fillId="0" borderId="42" xfId="0" applyNumberFormat="1" applyFont="1" applyBorder="1" applyAlignment="1">
      <alignment horizontal="right" vertical="center" wrapText="1"/>
    </xf>
    <xf numFmtId="41" fontId="14" fillId="0" borderId="43" xfId="0" applyNumberFormat="1" applyFont="1" applyBorder="1" applyAlignment="1">
      <alignment horizontal="right" vertical="center" wrapText="1"/>
    </xf>
    <xf numFmtId="41" fontId="14" fillId="0" borderId="42" xfId="0" applyNumberFormat="1" applyFont="1" applyBorder="1">
      <alignment vertical="center"/>
    </xf>
    <xf numFmtId="41" fontId="14" fillId="4" borderId="17" xfId="0" applyNumberFormat="1" applyFont="1" applyFill="1" applyBorder="1">
      <alignment vertical="center"/>
    </xf>
    <xf numFmtId="176" fontId="14" fillId="2" borderId="41" xfId="0" applyNumberFormat="1" applyFont="1" applyFill="1" applyBorder="1" applyAlignment="1">
      <alignment horizontal="right" vertical="center"/>
    </xf>
    <xf numFmtId="176" fontId="14" fillId="2" borderId="41" xfId="0" applyNumberFormat="1" applyFont="1" applyFill="1" applyBorder="1">
      <alignment vertical="center"/>
    </xf>
    <xf numFmtId="176" fontId="14" fillId="2" borderId="42" xfId="0" applyNumberFormat="1" applyFont="1" applyFill="1" applyBorder="1">
      <alignment vertical="center"/>
    </xf>
    <xf numFmtId="176" fontId="14" fillId="2" borderId="43" xfId="0" applyNumberFormat="1" applyFont="1" applyFill="1" applyBorder="1">
      <alignment vertical="center"/>
    </xf>
    <xf numFmtId="9" fontId="14" fillId="0" borderId="42" xfId="0" applyNumberFormat="1" applyFont="1" applyFill="1" applyBorder="1">
      <alignment vertical="center"/>
    </xf>
    <xf numFmtId="9" fontId="14" fillId="4" borderId="17" xfId="0" applyNumberFormat="1" applyFont="1" applyFill="1" applyBorder="1">
      <alignment vertical="center"/>
    </xf>
    <xf numFmtId="0" fontId="13" fillId="0" borderId="0" xfId="0" applyFont="1" applyFill="1" applyBorder="1" applyAlignment="1">
      <alignment vertical="center" wrapText="1"/>
    </xf>
    <xf numFmtId="41" fontId="13" fillId="0" borderId="41" xfId="0" applyNumberFormat="1" applyFont="1" applyFill="1" applyBorder="1" applyAlignment="1">
      <alignment horizontal="right" vertical="center" wrapText="1"/>
    </xf>
    <xf numFmtId="41" fontId="13" fillId="0" borderId="42" xfId="0" applyNumberFormat="1" applyFont="1" applyFill="1" applyBorder="1" applyAlignment="1">
      <alignment horizontal="right" vertical="center" wrapText="1"/>
    </xf>
    <xf numFmtId="41" fontId="13" fillId="0" borderId="43" xfId="0" applyNumberFormat="1" applyFont="1" applyFill="1" applyBorder="1" applyAlignment="1">
      <alignment horizontal="right" vertical="center" wrapText="1"/>
    </xf>
    <xf numFmtId="41" fontId="14" fillId="0" borderId="42" xfId="0" applyNumberFormat="1" applyFont="1" applyFill="1" applyBorder="1">
      <alignment vertical="center"/>
    </xf>
    <xf numFmtId="41" fontId="13" fillId="0" borderId="41" xfId="0" applyNumberFormat="1" applyFont="1" applyBorder="1" applyAlignment="1">
      <alignment horizontal="right" vertical="center" wrapText="1"/>
    </xf>
    <xf numFmtId="41" fontId="13" fillId="0" borderId="42" xfId="0" applyNumberFormat="1" applyFont="1" applyBorder="1" applyAlignment="1">
      <alignment horizontal="right" vertical="center" wrapText="1"/>
    </xf>
    <xf numFmtId="41" fontId="13" fillId="0" borderId="43" xfId="0" applyNumberFormat="1" applyFont="1" applyBorder="1" applyAlignment="1">
      <alignment horizontal="righ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13" fillId="2" borderId="32" xfId="0" applyFont="1" applyFill="1" applyBorder="1" applyAlignment="1">
      <alignment vertical="center" wrapText="1"/>
    </xf>
    <xf numFmtId="41" fontId="13" fillId="2" borderId="41" xfId="0" applyNumberFormat="1" applyFont="1" applyFill="1" applyBorder="1" applyAlignment="1">
      <alignment horizontal="right" vertical="center" wrapText="1"/>
    </xf>
    <xf numFmtId="41" fontId="13" fillId="2" borderId="42" xfId="0" applyNumberFormat="1" applyFont="1" applyFill="1" applyBorder="1" applyAlignment="1">
      <alignment horizontal="right" vertical="center" wrapText="1"/>
    </xf>
    <xf numFmtId="41" fontId="13" fillId="2" borderId="43" xfId="0" applyNumberFormat="1" applyFont="1" applyFill="1" applyBorder="1" applyAlignment="1">
      <alignment horizontal="right" vertical="center" wrapText="1"/>
    </xf>
    <xf numFmtId="0" fontId="13" fillId="0" borderId="32" xfId="0" applyFont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 wrapText="1"/>
    </xf>
    <xf numFmtId="0" fontId="15" fillId="0" borderId="32" xfId="0" applyFont="1" applyFill="1" applyBorder="1" applyAlignment="1">
      <alignment horizontal="justify" vertical="center" wrapText="1"/>
    </xf>
    <xf numFmtId="41" fontId="15" fillId="0" borderId="43" xfId="0" applyNumberFormat="1" applyFont="1" applyFill="1" applyBorder="1" applyAlignment="1">
      <alignment horizontal="right" vertical="center" wrapText="1"/>
    </xf>
    <xf numFmtId="41" fontId="15" fillId="0" borderId="41" xfId="0" applyNumberFormat="1" applyFont="1" applyFill="1" applyBorder="1" applyAlignment="1">
      <alignment horizontal="right" vertical="center" wrapText="1"/>
    </xf>
    <xf numFmtId="41" fontId="15" fillId="0" borderId="42" xfId="0" applyNumberFormat="1" applyFont="1" applyFill="1" applyBorder="1" applyAlignment="1">
      <alignment horizontal="right" vertical="center" wrapText="1"/>
    </xf>
    <xf numFmtId="0" fontId="13" fillId="0" borderId="0" xfId="0" applyFont="1" applyBorder="1" applyAlignment="1">
      <alignment vertical="center" wrapText="1"/>
    </xf>
    <xf numFmtId="0" fontId="14" fillId="2" borderId="0" xfId="0" applyFont="1" applyFill="1" applyBorder="1" applyAlignment="1">
      <alignment vertical="center" wrapText="1"/>
    </xf>
    <xf numFmtId="0" fontId="14" fillId="2" borderId="32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0" borderId="32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3" fillId="2" borderId="31" xfId="0" applyFont="1" applyFill="1" applyBorder="1" applyAlignment="1">
      <alignment horizontal="left" vertical="center" wrapText="1"/>
    </xf>
    <xf numFmtId="0" fontId="13" fillId="2" borderId="31" xfId="0" applyFont="1" applyFill="1" applyBorder="1" applyAlignment="1">
      <alignment vertical="center" wrapText="1"/>
    </xf>
    <xf numFmtId="0" fontId="13" fillId="2" borderId="34" xfId="0" applyFont="1" applyFill="1" applyBorder="1" applyAlignment="1">
      <alignment vertical="center" wrapText="1"/>
    </xf>
    <xf numFmtId="41" fontId="13" fillId="2" borderId="44" xfId="0" applyNumberFormat="1" applyFont="1" applyFill="1" applyBorder="1" applyAlignment="1">
      <alignment horizontal="right" vertical="center" wrapText="1"/>
    </xf>
    <xf numFmtId="41" fontId="13" fillId="2" borderId="45" xfId="0" applyNumberFormat="1" applyFont="1" applyFill="1" applyBorder="1" applyAlignment="1">
      <alignment horizontal="right" vertical="center" wrapText="1"/>
    </xf>
    <xf numFmtId="41" fontId="13" fillId="2" borderId="46" xfId="0" applyNumberFormat="1" applyFont="1" applyFill="1" applyBorder="1" applyAlignment="1">
      <alignment horizontal="right" vertical="center" wrapText="1"/>
    </xf>
    <xf numFmtId="41" fontId="14" fillId="2" borderId="46" xfId="0" applyNumberFormat="1" applyFont="1" applyFill="1" applyBorder="1">
      <alignment vertical="center"/>
    </xf>
    <xf numFmtId="0" fontId="13" fillId="2" borderId="0" xfId="0" applyFont="1" applyFill="1" applyBorder="1" applyAlignment="1">
      <alignment horizontal="justify" vertical="center" wrapText="1"/>
    </xf>
    <xf numFmtId="0" fontId="13" fillId="2" borderId="32" xfId="0" applyFont="1" applyFill="1" applyBorder="1" applyAlignment="1">
      <alignment horizontal="justify" vertical="center" wrapText="1"/>
    </xf>
    <xf numFmtId="41" fontId="13" fillId="2" borderId="18" xfId="0" applyNumberFormat="1" applyFont="1" applyFill="1" applyBorder="1" applyAlignment="1">
      <alignment horizontal="right" vertical="center" wrapText="1"/>
    </xf>
    <xf numFmtId="41" fontId="13" fillId="2" borderId="38" xfId="0" applyNumberFormat="1" applyFont="1" applyFill="1" applyBorder="1" applyAlignment="1">
      <alignment horizontal="right" vertical="center" wrapText="1"/>
    </xf>
    <xf numFmtId="41" fontId="14" fillId="2" borderId="18" xfId="0" applyNumberFormat="1" applyFont="1" applyFill="1" applyBorder="1">
      <alignment vertical="center"/>
    </xf>
    <xf numFmtId="0" fontId="13" fillId="0" borderId="16" xfId="0" applyFont="1" applyBorder="1" applyAlignment="1">
      <alignment horizontal="justify" vertical="center" wrapText="1"/>
    </xf>
    <xf numFmtId="41" fontId="13" fillId="0" borderId="47" xfId="0" applyNumberFormat="1" applyFont="1" applyBorder="1" applyAlignment="1">
      <alignment horizontal="right" vertical="center" wrapText="1"/>
    </xf>
    <xf numFmtId="41" fontId="13" fillId="0" borderId="39" xfId="0" applyNumberFormat="1" applyFont="1" applyBorder="1" applyAlignment="1">
      <alignment horizontal="right" vertical="center" wrapText="1"/>
    </xf>
    <xf numFmtId="0" fontId="13" fillId="0" borderId="12" xfId="0" applyFont="1" applyBorder="1" applyAlignment="1">
      <alignment horizontal="justify" vertical="center" wrapText="1"/>
    </xf>
    <xf numFmtId="41" fontId="13" fillId="0" borderId="0" xfId="0" applyNumberFormat="1" applyFont="1" applyBorder="1" applyAlignment="1">
      <alignment horizontal="right" vertical="center" wrapText="1"/>
    </xf>
    <xf numFmtId="41" fontId="14" fillId="0" borderId="0" xfId="0" applyNumberFormat="1" applyFont="1" applyBorder="1">
      <alignment vertical="center"/>
    </xf>
    <xf numFmtId="41" fontId="14" fillId="0" borderId="0" xfId="0" applyNumberFormat="1" applyFont="1" applyFill="1" applyBorder="1">
      <alignment vertical="center"/>
    </xf>
    <xf numFmtId="0" fontId="7" fillId="3" borderId="48" xfId="0" applyFont="1" applyFill="1" applyBorder="1">
      <alignment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8" fillId="3" borderId="50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8" fillId="3" borderId="52" xfId="0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horizontal="center" vertical="center" wrapText="1"/>
    </xf>
    <xf numFmtId="0" fontId="7" fillId="3" borderId="0" xfId="0" applyFont="1" applyFill="1" applyBorder="1">
      <alignment vertical="center"/>
    </xf>
    <xf numFmtId="41" fontId="7" fillId="2" borderId="1" xfId="0" applyNumberFormat="1" applyFont="1" applyFill="1" applyBorder="1" applyAlignment="1">
      <alignment horizontal="right" vertical="center"/>
    </xf>
    <xf numFmtId="41" fontId="7" fillId="2" borderId="2" xfId="0" applyNumberFormat="1" applyFont="1" applyFill="1" applyBorder="1" applyAlignment="1">
      <alignment horizontal="right" vertical="center"/>
    </xf>
    <xf numFmtId="41" fontId="7" fillId="2" borderId="33" xfId="0" applyNumberFormat="1" applyFont="1" applyFill="1" applyBorder="1" applyAlignment="1">
      <alignment horizontal="right" vertical="center"/>
    </xf>
    <xf numFmtId="41" fontId="7" fillId="2" borderId="2" xfId="0" applyNumberFormat="1" applyFont="1" applyFill="1" applyBorder="1" applyAlignment="1">
      <alignment vertical="center"/>
    </xf>
    <xf numFmtId="41" fontId="7" fillId="2" borderId="54" xfId="0" applyNumberFormat="1" applyFont="1" applyFill="1" applyBorder="1" applyAlignment="1">
      <alignment vertical="center"/>
    </xf>
    <xf numFmtId="41" fontId="7" fillId="2" borderId="19" xfId="0" applyNumberFormat="1" applyFont="1" applyFill="1" applyBorder="1" applyAlignment="1">
      <alignment horizontal="right" vertical="center"/>
    </xf>
    <xf numFmtId="41" fontId="7" fillId="2" borderId="18" xfId="0" applyNumberFormat="1" applyFont="1" applyFill="1" applyBorder="1" applyAlignment="1">
      <alignment horizontal="right" vertical="center"/>
    </xf>
    <xf numFmtId="41" fontId="7" fillId="2" borderId="38" xfId="0" applyNumberFormat="1" applyFont="1" applyFill="1" applyBorder="1" applyAlignment="1">
      <alignment horizontal="right" vertical="center"/>
    </xf>
    <xf numFmtId="41" fontId="7" fillId="2" borderId="18" xfId="0" applyNumberFormat="1" applyFont="1" applyFill="1" applyBorder="1" applyAlignment="1">
      <alignment vertical="center"/>
    </xf>
    <xf numFmtId="41" fontId="7" fillId="2" borderId="17" xfId="0" applyNumberFormat="1" applyFont="1" applyFill="1" applyBorder="1" applyAlignment="1">
      <alignment vertical="center"/>
    </xf>
    <xf numFmtId="176" fontId="7" fillId="2" borderId="19" xfId="0" applyNumberFormat="1" applyFont="1" applyFill="1" applyBorder="1" applyAlignment="1">
      <alignment horizontal="center" vertical="center"/>
    </xf>
    <xf numFmtId="176" fontId="7" fillId="2" borderId="18" xfId="0" applyNumberFormat="1" applyFont="1" applyFill="1" applyBorder="1" applyAlignment="1">
      <alignment horizontal="center" vertical="center"/>
    </xf>
    <xf numFmtId="176" fontId="7" fillId="2" borderId="38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41" fontId="8" fillId="0" borderId="19" xfId="0" applyNumberFormat="1" applyFont="1" applyBorder="1" applyAlignment="1">
      <alignment horizontal="right" vertical="center"/>
    </xf>
    <xf numFmtId="41" fontId="8" fillId="0" borderId="18" xfId="0" applyNumberFormat="1" applyFont="1" applyBorder="1" applyAlignment="1">
      <alignment horizontal="right" vertical="center"/>
    </xf>
    <xf numFmtId="41" fontId="8" fillId="0" borderId="38" xfId="0" applyNumberFormat="1" applyFont="1" applyBorder="1" applyAlignment="1">
      <alignment horizontal="right" vertical="center"/>
    </xf>
    <xf numFmtId="9" fontId="20" fillId="0" borderId="18" xfId="0" applyNumberFormat="1" applyFont="1" applyBorder="1" applyAlignment="1">
      <alignment vertical="center"/>
    </xf>
    <xf numFmtId="9" fontId="20" fillId="0" borderId="17" xfId="0" applyNumberFormat="1" applyFont="1" applyBorder="1" applyAlignment="1">
      <alignment vertical="center"/>
    </xf>
    <xf numFmtId="0" fontId="21" fillId="5" borderId="0" xfId="0" applyFont="1" applyFill="1" applyBorder="1" applyAlignment="1">
      <alignment horizontal="left" vertical="center"/>
    </xf>
    <xf numFmtId="0" fontId="21" fillId="5" borderId="32" xfId="0" applyFont="1" applyFill="1" applyBorder="1" applyAlignment="1">
      <alignment horizontal="left" vertical="center"/>
    </xf>
    <xf numFmtId="41" fontId="20" fillId="5" borderId="19" xfId="0" applyNumberFormat="1" applyFont="1" applyFill="1" applyBorder="1">
      <alignment vertical="center"/>
    </xf>
    <xf numFmtId="41" fontId="20" fillId="5" borderId="18" xfId="0" applyNumberFormat="1" applyFont="1" applyFill="1" applyBorder="1">
      <alignment vertical="center"/>
    </xf>
    <xf numFmtId="41" fontId="20" fillId="5" borderId="38" xfId="0" applyNumberFormat="1" applyFont="1" applyFill="1" applyBorder="1">
      <alignment vertical="center"/>
    </xf>
    <xf numFmtId="41" fontId="21" fillId="5" borderId="19" xfId="0" applyNumberFormat="1" applyFont="1" applyFill="1" applyBorder="1" applyAlignment="1">
      <alignment horizontal="right" vertical="center"/>
    </xf>
    <xf numFmtId="41" fontId="21" fillId="5" borderId="18" xfId="0" applyNumberFormat="1" applyFont="1" applyFill="1" applyBorder="1" applyAlignment="1">
      <alignment horizontal="right" vertical="center"/>
    </xf>
    <xf numFmtId="41" fontId="21" fillId="5" borderId="38" xfId="0" applyNumberFormat="1" applyFont="1" applyFill="1" applyBorder="1" applyAlignment="1">
      <alignment horizontal="right" vertical="center"/>
    </xf>
    <xf numFmtId="41" fontId="21" fillId="5" borderId="17" xfId="0" applyNumberFormat="1" applyFont="1" applyFill="1" applyBorder="1" applyAlignment="1">
      <alignment horizontal="right" vertical="center"/>
    </xf>
    <xf numFmtId="0" fontId="8" fillId="4" borderId="0" xfId="0" applyFont="1" applyFill="1" applyBorder="1" applyAlignment="1">
      <alignment horizontal="left" vertical="center"/>
    </xf>
    <xf numFmtId="0" fontId="8" fillId="4" borderId="32" xfId="0" applyFont="1" applyFill="1" applyBorder="1" applyAlignment="1">
      <alignment horizontal="left" vertical="center"/>
    </xf>
    <xf numFmtId="41" fontId="20" fillId="5" borderId="18" xfId="0" applyNumberFormat="1" applyFont="1" applyFill="1" applyBorder="1" applyAlignment="1">
      <alignment vertical="center"/>
    </xf>
    <xf numFmtId="41" fontId="20" fillId="5" borderId="17" xfId="0" applyNumberFormat="1" applyFont="1" applyFill="1" applyBorder="1" applyAlignment="1">
      <alignment vertical="center"/>
    </xf>
    <xf numFmtId="41" fontId="7" fillId="0" borderId="18" xfId="0" applyNumberFormat="1" applyFont="1" applyFill="1" applyBorder="1" applyAlignment="1">
      <alignment vertical="center"/>
    </xf>
    <xf numFmtId="41" fontId="7" fillId="0" borderId="17" xfId="0" applyNumberFormat="1" applyFont="1" applyFill="1" applyBorder="1" applyAlignment="1">
      <alignment vertical="center"/>
    </xf>
    <xf numFmtId="41" fontId="8" fillId="0" borderId="1" xfId="0" applyNumberFormat="1" applyFont="1" applyBorder="1" applyAlignment="1">
      <alignment horizontal="right" vertical="center"/>
    </xf>
    <xf numFmtId="41" fontId="8" fillId="0" borderId="2" xfId="0" applyNumberFormat="1" applyFont="1" applyBorder="1" applyAlignment="1">
      <alignment horizontal="right" vertical="center"/>
    </xf>
    <xf numFmtId="41" fontId="8" fillId="0" borderId="33" xfId="0" applyNumberFormat="1" applyFont="1" applyBorder="1" applyAlignment="1">
      <alignment horizontal="right" vertical="center"/>
    </xf>
    <xf numFmtId="41" fontId="7" fillId="0" borderId="2" xfId="0" applyNumberFormat="1" applyFont="1" applyFill="1" applyBorder="1" applyAlignment="1">
      <alignment vertical="center"/>
    </xf>
    <xf numFmtId="41" fontId="7" fillId="0" borderId="54" xfId="0" applyNumberFormat="1" applyFont="1" applyFill="1" applyBorder="1" applyAlignment="1">
      <alignment vertical="center"/>
    </xf>
    <xf numFmtId="0" fontId="8" fillId="0" borderId="32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5" borderId="31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21" fillId="5" borderId="12" xfId="0" applyFont="1" applyFill="1" applyBorder="1" applyAlignment="1">
      <alignment horizontal="left" vertical="center"/>
    </xf>
    <xf numFmtId="0" fontId="20" fillId="5" borderId="12" xfId="0" applyFont="1" applyFill="1" applyBorder="1">
      <alignment vertical="center"/>
    </xf>
    <xf numFmtId="41" fontId="21" fillId="5" borderId="55" xfId="0" applyNumberFormat="1" applyFont="1" applyFill="1" applyBorder="1" applyAlignment="1">
      <alignment horizontal="right" vertical="center"/>
    </xf>
    <xf numFmtId="41" fontId="21" fillId="5" borderId="56" xfId="0" applyNumberFormat="1" applyFont="1" applyFill="1" applyBorder="1" applyAlignment="1">
      <alignment horizontal="right" vertical="center"/>
    </xf>
    <xf numFmtId="41" fontId="21" fillId="5" borderId="57" xfId="0" applyNumberFormat="1" applyFont="1" applyFill="1" applyBorder="1" applyAlignment="1">
      <alignment horizontal="right" vertical="center"/>
    </xf>
    <xf numFmtId="41" fontId="20" fillId="5" borderId="56" xfId="0" applyNumberFormat="1" applyFont="1" applyFill="1" applyBorder="1" applyAlignment="1">
      <alignment vertical="center"/>
    </xf>
    <xf numFmtId="41" fontId="20" fillId="5" borderId="58" xfId="0" applyNumberFormat="1" applyFont="1" applyFill="1" applyBorder="1" applyAlignment="1">
      <alignment vertical="center"/>
    </xf>
    <xf numFmtId="0" fontId="22" fillId="0" borderId="12" xfId="0" applyFont="1" applyBorder="1" applyAlignment="1">
      <alignment horizontal="right" vertical="center"/>
    </xf>
    <xf numFmtId="0" fontId="11" fillId="3" borderId="48" xfId="0" applyFont="1" applyFill="1" applyBorder="1">
      <alignment vertical="center"/>
    </xf>
    <xf numFmtId="0" fontId="23" fillId="3" borderId="59" xfId="0" applyFont="1" applyFill="1" applyBorder="1" applyAlignment="1">
      <alignment horizontal="center" vertical="center" wrapText="1"/>
    </xf>
    <xf numFmtId="0" fontId="23" fillId="3" borderId="60" xfId="0" applyFont="1" applyFill="1" applyBorder="1" applyAlignment="1">
      <alignment horizontal="center" vertical="center" wrapText="1"/>
    </xf>
    <xf numFmtId="0" fontId="23" fillId="3" borderId="61" xfId="0" applyFont="1" applyFill="1" applyBorder="1" applyAlignment="1">
      <alignment horizontal="center" vertical="center" wrapText="1"/>
    </xf>
    <xf numFmtId="0" fontId="23" fillId="3" borderId="62" xfId="0" applyFont="1" applyFill="1" applyBorder="1" applyAlignment="1">
      <alignment horizontal="center" vertical="center" wrapText="1"/>
    </xf>
    <xf numFmtId="0" fontId="11" fillId="3" borderId="50" xfId="0" applyFont="1" applyFill="1" applyBorder="1">
      <alignment vertical="center"/>
    </xf>
    <xf numFmtId="0" fontId="23" fillId="3" borderId="63" xfId="0" applyFont="1" applyFill="1" applyBorder="1" applyAlignment="1">
      <alignment horizontal="center" vertical="center" wrapText="1"/>
    </xf>
    <xf numFmtId="0" fontId="23" fillId="3" borderId="51" xfId="0" applyFont="1" applyFill="1" applyBorder="1" applyAlignment="1">
      <alignment horizontal="center" vertical="center" wrapText="1"/>
    </xf>
    <xf numFmtId="0" fontId="23" fillId="3" borderId="64" xfId="0" applyFont="1" applyFill="1" applyBorder="1" applyAlignment="1">
      <alignment horizontal="center" vertical="center" wrapText="1"/>
    </xf>
    <xf numFmtId="0" fontId="23" fillId="3" borderId="53" xfId="0" applyFont="1" applyFill="1" applyBorder="1" applyAlignment="1">
      <alignment horizontal="center" vertical="center" wrapText="1"/>
    </xf>
    <xf numFmtId="0" fontId="24" fillId="3" borderId="51" xfId="0" applyFont="1" applyFill="1" applyBorder="1" applyAlignment="1">
      <alignment horizontal="center" vertical="center" wrapText="1"/>
    </xf>
    <xf numFmtId="41" fontId="7" fillId="2" borderId="42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42" xfId="0" applyNumberFormat="1" applyFont="1" applyBorder="1" applyAlignment="1">
      <alignment horizontal="right" vertical="center" wrapText="1"/>
    </xf>
    <xf numFmtId="0" fontId="21" fillId="5" borderId="0" xfId="0" applyFont="1" applyFill="1" applyBorder="1" applyAlignment="1">
      <alignment horizontal="left" vertical="center" wrapText="1"/>
    </xf>
    <xf numFmtId="0" fontId="21" fillId="5" borderId="0" xfId="0" applyFont="1" applyFill="1" applyBorder="1" applyAlignment="1">
      <alignment vertical="center" wrapText="1"/>
    </xf>
    <xf numFmtId="0" fontId="21" fillId="5" borderId="32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justify" vertical="center" wrapText="1"/>
    </xf>
    <xf numFmtId="0" fontId="8" fillId="4" borderId="32" xfId="0" applyFont="1" applyFill="1" applyBorder="1" applyAlignment="1">
      <alignment horizontal="justify" vertical="center" wrapText="1"/>
    </xf>
    <xf numFmtId="0" fontId="10" fillId="0" borderId="0" xfId="0" applyFont="1" applyFill="1" applyBorder="1" applyAlignment="1">
      <alignment horizontal="justify" vertical="center" wrapText="1"/>
    </xf>
    <xf numFmtId="0" fontId="10" fillId="0" borderId="32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32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21" fillId="5" borderId="31" xfId="0" applyFont="1" applyFill="1" applyBorder="1" applyAlignment="1">
      <alignment vertical="center" wrapText="1"/>
    </xf>
    <xf numFmtId="0" fontId="21" fillId="5" borderId="34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41" fontId="7" fillId="4" borderId="19" xfId="0" applyNumberFormat="1" applyFont="1" applyFill="1" applyBorder="1" applyAlignment="1">
      <alignment horizontal="right" vertical="center" wrapText="1"/>
    </xf>
    <xf numFmtId="41" fontId="7" fillId="4" borderId="18" xfId="0" applyNumberFormat="1" applyFont="1" applyFill="1" applyBorder="1" applyAlignment="1">
      <alignment horizontal="right" vertical="center" wrapText="1"/>
    </xf>
    <xf numFmtId="0" fontId="21" fillId="5" borderId="0" xfId="0" applyFont="1" applyFill="1" applyBorder="1" applyAlignment="1">
      <alignment horizontal="justify" vertical="center" wrapText="1"/>
    </xf>
    <xf numFmtId="0" fontId="21" fillId="5" borderId="32" xfId="0" applyFont="1" applyFill="1" applyBorder="1" applyAlignment="1">
      <alignment horizontal="justify" vertical="center" wrapText="1"/>
    </xf>
    <xf numFmtId="41" fontId="20" fillId="5" borderId="19" xfId="0" applyNumberFormat="1" applyFont="1" applyFill="1" applyBorder="1" applyAlignment="1">
      <alignment horizontal="right" vertical="center" wrapText="1"/>
    </xf>
    <xf numFmtId="41" fontId="20" fillId="5" borderId="18" xfId="0" applyNumberFormat="1" applyFont="1" applyFill="1" applyBorder="1" applyAlignment="1">
      <alignment horizontal="right" vertical="center" wrapText="1"/>
    </xf>
    <xf numFmtId="0" fontId="8" fillId="4" borderId="12" xfId="0" applyFont="1" applyFill="1" applyBorder="1" applyAlignment="1">
      <alignment horizontal="justify"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6" xfId="0" applyFont="1" applyFill="1" applyBorder="1" applyAlignment="1">
      <alignment horizontal="justify" vertical="center" wrapText="1"/>
    </xf>
    <xf numFmtId="41" fontId="7" fillId="4" borderId="15" xfId="0" applyNumberFormat="1" applyFont="1" applyFill="1" applyBorder="1" applyAlignment="1">
      <alignment horizontal="right" vertical="center" wrapText="1"/>
    </xf>
    <xf numFmtId="41" fontId="7" fillId="4" borderId="14" xfId="0" applyNumberFormat="1" applyFont="1" applyFill="1" applyBorder="1" applyAlignment="1">
      <alignment horizontal="right" vertical="center" wrapText="1"/>
    </xf>
    <xf numFmtId="41" fontId="14" fillId="0" borderId="0" xfId="0" applyNumberFormat="1" applyFont="1" applyBorder="1" applyAlignment="1">
      <alignment horizontal="right" vertical="center" wrapText="1"/>
    </xf>
    <xf numFmtId="0" fontId="25" fillId="0" borderId="0" xfId="0" applyFont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0" fontId="26" fillId="5" borderId="32" xfId="0" applyFont="1" applyFill="1" applyBorder="1" applyAlignment="1">
      <alignment horizontal="left" vertical="center"/>
    </xf>
    <xf numFmtId="41" fontId="21" fillId="5" borderId="1" xfId="0" applyNumberFormat="1" applyFont="1" applyFill="1" applyBorder="1" applyAlignment="1">
      <alignment horizontal="right" vertical="center"/>
    </xf>
    <xf numFmtId="41" fontId="21" fillId="5" borderId="2" xfId="0" applyNumberFormat="1" applyFont="1" applyFill="1" applyBorder="1" applyAlignment="1">
      <alignment horizontal="right" vertical="center"/>
    </xf>
    <xf numFmtId="0" fontId="26" fillId="5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justify" vertical="center" wrapText="1"/>
    </xf>
    <xf numFmtId="0" fontId="7" fillId="2" borderId="0" xfId="0" applyFont="1" applyFill="1" applyAlignment="1">
      <alignment horizontal="center" vertical="center" textRotation="255"/>
    </xf>
    <xf numFmtId="0" fontId="8" fillId="0" borderId="0" xfId="0" applyFont="1" applyFill="1" applyBorder="1" applyAlignment="1">
      <alignment horizontal="justify" vertical="center" wrapText="1"/>
    </xf>
    <xf numFmtId="0" fontId="8" fillId="0" borderId="32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7" fillId="0" borderId="32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1" fontId="8" fillId="0" borderId="0" xfId="0" applyNumberFormat="1" applyFont="1" applyFill="1" applyBorder="1" applyAlignment="1">
      <alignment horizontal="justify" vertical="center" wrapText="1"/>
    </xf>
    <xf numFmtId="41" fontId="11" fillId="0" borderId="0" xfId="0" applyNumberFormat="1" applyFont="1" applyFill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5" borderId="32" xfId="0" applyFont="1" applyFill="1" applyBorder="1" applyAlignment="1">
      <alignment vertical="center" wrapText="1"/>
    </xf>
    <xf numFmtId="41" fontId="8" fillId="0" borderId="19" xfId="0" applyNumberFormat="1" applyFont="1" applyFill="1" applyBorder="1" applyAlignment="1">
      <alignment horizontal="right" vertical="center" wrapText="1"/>
    </xf>
    <xf numFmtId="41" fontId="8" fillId="0" borderId="18" xfId="0" applyNumberFormat="1" applyFont="1" applyFill="1" applyBorder="1" applyAlignment="1">
      <alignment horizontal="right" vertical="center" wrapText="1"/>
    </xf>
    <xf numFmtId="41" fontId="7" fillId="0" borderId="18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8" fillId="0" borderId="32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7" fillId="0" borderId="32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justify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2" xfId="0" applyFont="1" applyBorder="1" applyAlignment="1">
      <alignment horizontal="right" vertical="center"/>
    </xf>
    <xf numFmtId="177" fontId="20" fillId="2" borderId="18" xfId="0" applyNumberFormat="1" applyFont="1" applyFill="1" applyBorder="1">
      <alignment vertical="center"/>
    </xf>
    <xf numFmtId="177" fontId="20" fillId="2" borderId="17" xfId="0" applyNumberFormat="1" applyFont="1" applyFill="1" applyBorder="1">
      <alignment vertical="center"/>
    </xf>
    <xf numFmtId="0" fontId="7" fillId="0" borderId="0" xfId="0" applyFont="1" applyFill="1">
      <alignment vertical="center"/>
    </xf>
    <xf numFmtId="177" fontId="7" fillId="4" borderId="18" xfId="0" applyNumberFormat="1" applyFont="1" applyFill="1" applyBorder="1">
      <alignment vertical="center"/>
    </xf>
    <xf numFmtId="177" fontId="7" fillId="0" borderId="17" xfId="0" applyNumberFormat="1" applyFont="1" applyFill="1" applyBorder="1">
      <alignment vertical="center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8" fillId="2" borderId="32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8" fillId="0" borderId="32" xfId="0" applyFont="1" applyBorder="1" applyAlignment="1">
      <alignment horizontal="justify" vertical="center" wrapText="1"/>
    </xf>
    <xf numFmtId="41" fontId="7" fillId="4" borderId="18" xfId="0" applyNumberFormat="1" applyFont="1" applyFill="1" applyBorder="1">
      <alignment vertical="center"/>
    </xf>
    <xf numFmtId="0" fontId="7" fillId="2" borderId="0" xfId="0" applyFont="1" applyFill="1" applyBorder="1" applyAlignment="1">
      <alignment vertical="center" wrapText="1"/>
    </xf>
    <xf numFmtId="0" fontId="7" fillId="2" borderId="32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2" borderId="0" xfId="0" applyFont="1" applyFill="1" applyBorder="1" applyAlignment="1">
      <alignment horizontal="justify" vertical="center" wrapText="1"/>
    </xf>
    <xf numFmtId="0" fontId="8" fillId="2" borderId="32" xfId="0" applyFont="1" applyFill="1" applyBorder="1" applyAlignment="1">
      <alignment horizontal="justify" vertical="center" wrapText="1"/>
    </xf>
    <xf numFmtId="0" fontId="8" fillId="0" borderId="16" xfId="0" applyFont="1" applyBorder="1" applyAlignment="1">
      <alignment horizontal="justify" vertical="center" wrapText="1"/>
    </xf>
    <xf numFmtId="41" fontId="8" fillId="0" borderId="0" xfId="0" applyNumberFormat="1" applyFont="1" applyBorder="1" applyAlignment="1">
      <alignment horizontal="right" vertical="center" wrapText="1"/>
    </xf>
    <xf numFmtId="41" fontId="7" fillId="0" borderId="0" xfId="0" applyNumberFormat="1" applyFont="1" applyBorder="1">
      <alignment vertical="center"/>
    </xf>
    <xf numFmtId="177" fontId="7" fillId="4" borderId="14" xfId="0" applyNumberFormat="1" applyFont="1" applyFill="1" applyBorder="1">
      <alignment vertical="center"/>
    </xf>
    <xf numFmtId="0" fontId="8" fillId="0" borderId="12" xfId="0" applyFont="1" applyBorder="1" applyAlignment="1">
      <alignment horizontal="justify" vertical="center" wrapText="1"/>
    </xf>
    <xf numFmtId="0" fontId="27" fillId="0" borderId="0" xfId="0" applyFont="1" applyBorder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177" fontId="20" fillId="4" borderId="65" xfId="0" quotePrefix="1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vertical="center" wrapText="1"/>
    </xf>
    <xf numFmtId="0" fontId="7" fillId="0" borderId="32" xfId="0" applyFont="1" applyBorder="1" applyAlignment="1">
      <alignment horizontal="justify" vertical="center" wrapText="1"/>
    </xf>
    <xf numFmtId="177" fontId="7" fillId="3" borderId="40" xfId="0" quotePrefix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/>
    </xf>
    <xf numFmtId="0" fontId="7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10" fillId="0" borderId="0" xfId="0" applyFont="1" applyFill="1" applyBorder="1" applyAlignment="1">
      <alignment horizontal="justify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41" fontId="10" fillId="0" borderId="0" xfId="0" applyNumberFormat="1" applyFont="1" applyBorder="1" applyAlignment="1">
      <alignment horizontal="right" vertical="center" wrapText="1"/>
    </xf>
    <xf numFmtId="41" fontId="10" fillId="0" borderId="0" xfId="0" applyNumberFormat="1" applyFont="1" applyBorder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8" fillId="3" borderId="24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41" fontId="10" fillId="0" borderId="17" xfId="0" applyNumberFormat="1" applyFont="1" applyFill="1" applyBorder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10" fillId="4" borderId="0" xfId="0" applyFont="1" applyFill="1" applyBorder="1" applyAlignment="1">
      <alignment horizontal="justify" vertical="center" wrapText="1"/>
    </xf>
    <xf numFmtId="0" fontId="10" fillId="4" borderId="32" xfId="0" applyFont="1" applyFill="1" applyBorder="1" applyAlignment="1">
      <alignment horizontal="justify" vertical="center" wrapText="1"/>
    </xf>
    <xf numFmtId="0" fontId="7" fillId="4" borderId="0" xfId="0" applyFont="1" applyFill="1" applyBorder="1" applyAlignment="1">
      <alignment vertical="center" wrapText="1"/>
    </xf>
    <xf numFmtId="0" fontId="7" fillId="4" borderId="32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vertical="center" wrapText="1"/>
    </xf>
    <xf numFmtId="0" fontId="10" fillId="4" borderId="32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/>
    </xf>
    <xf numFmtId="0" fontId="29" fillId="2" borderId="0" xfId="0" applyFont="1" applyFill="1" applyBorder="1" applyAlignment="1">
      <alignment vertical="center"/>
    </xf>
    <xf numFmtId="0" fontId="29" fillId="2" borderId="32" xfId="0" applyFont="1" applyFill="1" applyBorder="1" applyAlignment="1">
      <alignment vertical="center" wrapText="1"/>
    </xf>
    <xf numFmtId="41" fontId="29" fillId="2" borderId="17" xfId="0" applyNumberFormat="1" applyFont="1" applyFill="1" applyBorder="1" applyAlignment="1">
      <alignment horizontal="right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vertical="center"/>
    </xf>
    <xf numFmtId="0" fontId="20" fillId="2" borderId="32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/>
    </xf>
    <xf numFmtId="0" fontId="21" fillId="2" borderId="32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justify" vertical="center"/>
    </xf>
    <xf numFmtId="0" fontId="21" fillId="2" borderId="32" xfId="0" applyFont="1" applyFill="1" applyBorder="1" applyAlignment="1">
      <alignment horizontal="justify" vertical="center" wrapText="1"/>
    </xf>
    <xf numFmtId="0" fontId="21" fillId="2" borderId="0" xfId="0" applyFont="1" applyFill="1" applyBorder="1" applyAlignment="1">
      <alignment horizontal="justify" vertical="center" wrapText="1"/>
    </xf>
    <xf numFmtId="0" fontId="10" fillId="4" borderId="0" xfId="0" applyFont="1" applyFill="1" applyBorder="1" applyAlignment="1">
      <alignment horizontal="justify" vertical="center"/>
    </xf>
    <xf numFmtId="41" fontId="10" fillId="4" borderId="17" xfId="0" applyNumberFormat="1" applyFont="1" applyFill="1" applyBorder="1" applyAlignment="1">
      <alignment horizontal="right" vertical="center" wrapText="1"/>
    </xf>
    <xf numFmtId="0" fontId="7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justify" vertical="center"/>
    </xf>
    <xf numFmtId="0" fontId="8" fillId="4" borderId="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justify" vertical="center"/>
    </xf>
    <xf numFmtId="0" fontId="8" fillId="4" borderId="12" xfId="0" applyFont="1" applyFill="1" applyBorder="1" applyAlignment="1">
      <alignment vertical="center"/>
    </xf>
    <xf numFmtId="0" fontId="7" fillId="4" borderId="16" xfId="0" applyFont="1" applyFill="1" applyBorder="1">
      <alignment vertical="center"/>
    </xf>
    <xf numFmtId="0" fontId="7" fillId="4" borderId="12" xfId="0" applyFont="1" applyFill="1" applyBorder="1">
      <alignment vertical="center"/>
    </xf>
    <xf numFmtId="41" fontId="10" fillId="0" borderId="66" xfId="0" applyNumberFormat="1" applyFont="1" applyFill="1" applyBorder="1" applyAlignment="1">
      <alignment horizontal="right" vertical="center" wrapText="1"/>
    </xf>
    <xf numFmtId="0" fontId="8" fillId="0" borderId="66" xfId="0" applyFont="1" applyFill="1" applyBorder="1" applyAlignment="1">
      <alignment horizontal="justify" vertical="center" wrapText="1"/>
    </xf>
    <xf numFmtId="0" fontId="14" fillId="2" borderId="0" xfId="0" applyFont="1" applyFill="1" applyBorder="1" applyAlignment="1">
      <alignment horizontal="center" vertical="center" textRotation="255"/>
    </xf>
    <xf numFmtId="0" fontId="14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justify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justify" vertical="center" wrapText="1"/>
    </xf>
    <xf numFmtId="0" fontId="14" fillId="0" borderId="0" xfId="0" applyFont="1" applyBorder="1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  <xf numFmtId="0" fontId="14" fillId="0" borderId="32" xfId="0" applyFont="1" applyBorder="1" applyAlignment="1">
      <alignment horizontal="justify" vertical="center" wrapText="1"/>
    </xf>
    <xf numFmtId="0" fontId="14" fillId="0" borderId="32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3" fillId="0" borderId="32" xfId="0" applyFont="1" applyFill="1" applyBorder="1" applyAlignment="1">
      <alignment horizontal="justify" vertical="center" wrapText="1"/>
    </xf>
    <xf numFmtId="0" fontId="13" fillId="0" borderId="3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1" fontId="8" fillId="3" borderId="53" xfId="0" applyNumberFormat="1" applyFont="1" applyFill="1" applyBorder="1" applyAlignment="1">
      <alignment horizontal="center" vertical="center"/>
    </xf>
    <xf numFmtId="41" fontId="8" fillId="3" borderId="50" xfId="0" applyNumberFormat="1" applyFont="1" applyFill="1" applyBorder="1" applyAlignment="1">
      <alignment horizontal="center" vertical="center"/>
    </xf>
    <xf numFmtId="41" fontId="8" fillId="3" borderId="51" xfId="0" applyNumberFormat="1" applyFont="1" applyFill="1" applyBorder="1" applyAlignment="1">
      <alignment horizontal="center" vertical="center"/>
    </xf>
    <xf numFmtId="41" fontId="7" fillId="3" borderId="51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41" fontId="9" fillId="2" borderId="2" xfId="0" applyNumberFormat="1" applyFont="1" applyFill="1" applyBorder="1" applyAlignment="1">
      <alignment horizontal="right" vertical="center"/>
    </xf>
    <xf numFmtId="41" fontId="7" fillId="0" borderId="0" xfId="0" applyNumberFormat="1" applyFont="1" applyFill="1" applyBorder="1" applyAlignment="1">
      <alignment vertical="center"/>
    </xf>
    <xf numFmtId="0" fontId="30" fillId="2" borderId="32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41" fontId="7" fillId="0" borderId="0" xfId="0" applyNumberFormat="1" applyFont="1" applyBorder="1" applyAlignment="1">
      <alignment horizontal="right" vertical="center"/>
    </xf>
    <xf numFmtId="41" fontId="7" fillId="6" borderId="0" xfId="0" applyNumberFormat="1" applyFont="1" applyFill="1" applyBorder="1" applyAlignment="1">
      <alignment vertical="center"/>
    </xf>
    <xf numFmtId="0" fontId="10" fillId="3" borderId="30" xfId="0" quotePrefix="1" applyFont="1" applyFill="1" applyBorder="1" applyAlignment="1">
      <alignment horizontal="center" vertical="center"/>
    </xf>
    <xf numFmtId="41" fontId="9" fillId="2" borderId="33" xfId="0" applyNumberFormat="1" applyFont="1" applyFill="1" applyBorder="1" applyAlignment="1">
      <alignment vertical="center"/>
    </xf>
    <xf numFmtId="41" fontId="9" fillId="2" borderId="18" xfId="0" applyNumberFormat="1" applyFont="1" applyFill="1" applyBorder="1" applyAlignment="1">
      <alignment vertical="center"/>
    </xf>
    <xf numFmtId="41" fontId="7" fillId="2" borderId="33" xfId="0" applyNumberFormat="1" applyFont="1" applyFill="1" applyBorder="1" applyAlignment="1">
      <alignment vertical="center"/>
    </xf>
    <xf numFmtId="41" fontId="7" fillId="2" borderId="18" xfId="0" applyNumberFormat="1" applyFont="1" applyFill="1" applyBorder="1" applyAlignment="1">
      <alignment vertical="center"/>
    </xf>
    <xf numFmtId="41" fontId="7" fillId="7" borderId="17" xfId="0" applyNumberFormat="1" applyFont="1" applyFill="1" applyBorder="1" applyAlignment="1">
      <alignment vertical="center"/>
    </xf>
    <xf numFmtId="41" fontId="7" fillId="2" borderId="13" xfId="0" applyNumberFormat="1" applyFont="1" applyFill="1" applyBorder="1" applyAlignment="1">
      <alignment vertical="center"/>
    </xf>
    <xf numFmtId="41" fontId="7" fillId="5" borderId="40" xfId="0" quotePrefix="1" applyNumberFormat="1" applyFont="1" applyFill="1" applyBorder="1" applyAlignment="1">
      <alignment horizontal="center" vertical="center"/>
    </xf>
    <xf numFmtId="41" fontId="7" fillId="0" borderId="14" xfId="0" applyNumberFormat="1" applyFont="1" applyFill="1" applyBorder="1" applyAlignment="1">
      <alignment vertical="center"/>
    </xf>
    <xf numFmtId="41" fontId="9" fillId="2" borderId="17" xfId="0" applyNumberFormat="1" applyFont="1" applyFill="1" applyBorder="1" applyAlignment="1">
      <alignment vertical="center"/>
    </xf>
    <xf numFmtId="41" fontId="10" fillId="4" borderId="19" xfId="0" applyNumberFormat="1" applyFont="1" applyFill="1" applyBorder="1" applyAlignment="1">
      <alignment horizontal="right" vertical="center" wrapText="1"/>
    </xf>
    <xf numFmtId="41" fontId="10" fillId="4" borderId="18" xfId="0" applyNumberFormat="1" applyFont="1" applyFill="1" applyBorder="1" applyAlignment="1">
      <alignment horizontal="right" vertical="center" wrapText="1"/>
    </xf>
    <xf numFmtId="41" fontId="29" fillId="2" borderId="19" xfId="0" applyNumberFormat="1" applyFont="1" applyFill="1" applyBorder="1" applyAlignment="1">
      <alignment horizontal="right" vertical="center" wrapText="1"/>
    </xf>
    <xf numFmtId="41" fontId="29" fillId="2" borderId="18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4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8" fillId="3" borderId="67" xfId="0" applyFont="1" applyFill="1" applyBorder="1" applyAlignment="1">
      <alignment horizontal="center" vertical="center" wrapText="1"/>
    </xf>
    <xf numFmtId="0" fontId="8" fillId="3" borderId="68" xfId="0" applyFont="1" applyFill="1" applyBorder="1" applyAlignment="1">
      <alignment horizontal="center" vertical="center" wrapText="1"/>
    </xf>
    <xf numFmtId="41" fontId="20" fillId="5" borderId="17" xfId="0" applyNumberFormat="1" applyFont="1" applyFill="1" applyBorder="1">
      <alignment vertical="center"/>
    </xf>
    <xf numFmtId="41" fontId="8" fillId="0" borderId="54" xfId="0" applyNumberFormat="1" applyFont="1" applyBorder="1" applyAlignment="1">
      <alignment horizontal="right" vertical="center"/>
    </xf>
    <xf numFmtId="41" fontId="21" fillId="5" borderId="54" xfId="0" applyNumberFormat="1" applyFont="1" applyFill="1" applyBorder="1" applyAlignment="1">
      <alignment horizontal="right" vertical="center"/>
    </xf>
    <xf numFmtId="41" fontId="8" fillId="3" borderId="29" xfId="0" applyNumberFormat="1" applyFont="1" applyFill="1" applyBorder="1" applyAlignment="1">
      <alignment horizontal="center" vertical="center"/>
    </xf>
    <xf numFmtId="41" fontId="7" fillId="0" borderId="42" xfId="0" applyNumberFormat="1" applyFont="1" applyBorder="1" applyAlignment="1">
      <alignment horizontal="right" vertical="center" wrapText="1"/>
    </xf>
    <xf numFmtId="0" fontId="8" fillId="3" borderId="60" xfId="0" applyFont="1" applyFill="1" applyBorder="1" applyAlignment="1">
      <alignment horizontal="center" vertical="center" wrapText="1"/>
    </xf>
    <xf numFmtId="41" fontId="29" fillId="2" borderId="69" xfId="0" applyNumberFormat="1" applyFont="1" applyFill="1" applyBorder="1" applyAlignment="1">
      <alignment horizontal="right" vertical="center" wrapText="1"/>
    </xf>
    <xf numFmtId="41" fontId="29" fillId="2" borderId="70" xfId="0" applyNumberFormat="1" applyFont="1" applyFill="1" applyBorder="1" applyAlignment="1">
      <alignment horizontal="right" vertical="center" wrapText="1"/>
    </xf>
    <xf numFmtId="41" fontId="10" fillId="0" borderId="19" xfId="0" applyNumberFormat="1" applyFont="1" applyFill="1" applyBorder="1" applyAlignment="1">
      <alignment horizontal="right" vertical="center" wrapText="1"/>
    </xf>
    <xf numFmtId="41" fontId="10" fillId="0" borderId="18" xfId="0" applyNumberFormat="1" applyFont="1" applyFill="1" applyBorder="1" applyAlignment="1">
      <alignment horizontal="right" vertical="center" wrapText="1"/>
    </xf>
    <xf numFmtId="41" fontId="10" fillId="0" borderId="19" xfId="0" applyNumberFormat="1" applyFont="1" applyBorder="1" applyAlignment="1">
      <alignment horizontal="right" vertical="center" wrapText="1"/>
    </xf>
    <xf numFmtId="41" fontId="10" fillId="0" borderId="18" xfId="0" applyNumberFormat="1" applyFont="1" applyBorder="1" applyAlignment="1">
      <alignment horizontal="right" vertical="center" wrapText="1"/>
    </xf>
    <xf numFmtId="41" fontId="29" fillId="2" borderId="71" xfId="0" applyNumberFormat="1" applyFont="1" applyFill="1" applyBorder="1" applyAlignment="1">
      <alignment horizontal="right" vertical="center" wrapText="1"/>
    </xf>
    <xf numFmtId="41" fontId="10" fillId="0" borderId="72" xfId="0" applyNumberFormat="1" applyFont="1" applyFill="1" applyBorder="1" applyAlignment="1">
      <alignment horizontal="right" vertical="center" wrapText="1"/>
    </xf>
    <xf numFmtId="41" fontId="7" fillId="2" borderId="69" xfId="0" applyNumberFormat="1" applyFont="1" applyFill="1" applyBorder="1" applyAlignment="1">
      <alignment horizontal="right" vertical="center" wrapText="1"/>
    </xf>
    <xf numFmtId="41" fontId="7" fillId="2" borderId="70" xfId="0" applyNumberFormat="1" applyFont="1" applyFill="1" applyBorder="1" applyAlignment="1">
      <alignment horizontal="right" vertical="center" wrapText="1"/>
    </xf>
    <xf numFmtId="176" fontId="7" fillId="2" borderId="19" xfId="0" applyNumberFormat="1" applyFont="1" applyFill="1" applyBorder="1">
      <alignment vertical="center"/>
    </xf>
    <xf numFmtId="176" fontId="7" fillId="2" borderId="18" xfId="0" applyNumberFormat="1" applyFont="1" applyFill="1" applyBorder="1">
      <alignment vertical="center"/>
    </xf>
    <xf numFmtId="41" fontId="8" fillId="0" borderId="19" xfId="0" applyNumberFormat="1" applyFont="1" applyBorder="1" applyAlignment="1">
      <alignment horizontal="right" vertical="center" wrapText="1"/>
    </xf>
    <xf numFmtId="41" fontId="8" fillId="0" borderId="18" xfId="0" applyNumberFormat="1" applyFont="1" applyBorder="1" applyAlignment="1">
      <alignment horizontal="right" vertical="center" wrapText="1"/>
    </xf>
    <xf numFmtId="41" fontId="21" fillId="5" borderId="19" xfId="0" applyNumberFormat="1" applyFont="1" applyFill="1" applyBorder="1" applyAlignment="1">
      <alignment horizontal="right" vertical="center" wrapText="1"/>
    </xf>
    <xf numFmtId="41" fontId="21" fillId="5" borderId="18" xfId="0" applyNumberFormat="1" applyFont="1" applyFill="1" applyBorder="1" applyAlignment="1">
      <alignment horizontal="right" vertical="center" wrapText="1"/>
    </xf>
    <xf numFmtId="41" fontId="10" fillId="4" borderId="19" xfId="0" applyNumberFormat="1" applyFont="1" applyFill="1" applyBorder="1" applyAlignment="1">
      <alignment horizontal="right" vertical="center" wrapText="1"/>
    </xf>
    <xf numFmtId="41" fontId="10" fillId="4" borderId="18" xfId="0" applyNumberFormat="1" applyFont="1" applyFill="1" applyBorder="1" applyAlignment="1">
      <alignment horizontal="right" vertical="center" wrapText="1"/>
    </xf>
    <xf numFmtId="0" fontId="23" fillId="3" borderId="73" xfId="0" applyFont="1" applyFill="1" applyBorder="1" applyAlignment="1">
      <alignment horizontal="center" vertical="center" wrapText="1"/>
    </xf>
    <xf numFmtId="0" fontId="23" fillId="3" borderId="74" xfId="0" applyFont="1" applyFill="1" applyBorder="1" applyAlignment="1">
      <alignment horizontal="center" vertical="center" wrapText="1"/>
    </xf>
    <xf numFmtId="41" fontId="7" fillId="2" borderId="71" xfId="0" applyNumberFormat="1" applyFont="1" applyFill="1" applyBorder="1" applyAlignment="1">
      <alignment horizontal="right" vertical="center" wrapText="1"/>
    </xf>
    <xf numFmtId="41" fontId="8" fillId="0" borderId="72" xfId="0" applyNumberFormat="1" applyFont="1" applyFill="1" applyBorder="1" applyAlignment="1">
      <alignment horizontal="right" vertical="center" wrapText="1"/>
    </xf>
    <xf numFmtId="41" fontId="7" fillId="0" borderId="72" xfId="0" applyNumberFormat="1" applyFont="1" applyFill="1" applyBorder="1" applyAlignment="1">
      <alignment horizontal="right" vertical="center" wrapText="1"/>
    </xf>
    <xf numFmtId="176" fontId="7" fillId="2" borderId="72" xfId="0" applyNumberFormat="1" applyFont="1" applyFill="1" applyBorder="1">
      <alignment vertical="center"/>
    </xf>
    <xf numFmtId="41" fontId="20" fillId="5" borderId="72" xfId="0" applyNumberFormat="1" applyFont="1" applyFill="1" applyBorder="1" applyAlignment="1">
      <alignment horizontal="right" vertical="center" wrapText="1"/>
    </xf>
    <xf numFmtId="41" fontId="7" fillId="4" borderId="72" xfId="0" applyNumberFormat="1" applyFont="1" applyFill="1" applyBorder="1" applyAlignment="1">
      <alignment horizontal="right" vertical="center" wrapText="1"/>
    </xf>
    <xf numFmtId="41" fontId="21" fillId="5" borderId="72" xfId="0" applyNumberFormat="1" applyFont="1" applyFill="1" applyBorder="1" applyAlignment="1">
      <alignment horizontal="right" vertical="center" wrapText="1"/>
    </xf>
    <xf numFmtId="41" fontId="10" fillId="4" borderId="72" xfId="0" applyNumberFormat="1" applyFont="1" applyFill="1" applyBorder="1" applyAlignment="1">
      <alignment horizontal="right" vertical="center" wrapText="1"/>
    </xf>
    <xf numFmtId="41" fontId="10" fillId="4" borderId="72" xfId="0" applyNumberFormat="1" applyFont="1" applyFill="1" applyBorder="1" applyAlignment="1">
      <alignment horizontal="right" vertical="center" wrapText="1"/>
    </xf>
    <xf numFmtId="41" fontId="7" fillId="4" borderId="75" xfId="0" applyNumberFormat="1" applyFont="1" applyFill="1" applyBorder="1" applyAlignment="1">
      <alignment horizontal="right" vertical="center" wrapText="1"/>
    </xf>
    <xf numFmtId="0" fontId="14" fillId="2" borderId="0" xfId="0" applyFont="1" applyFill="1" applyBorder="1" applyAlignment="1">
      <alignment horizontal="center" vertical="center" textRotation="255"/>
    </xf>
    <xf numFmtId="0" fontId="13" fillId="0" borderId="0" xfId="0" applyFont="1" applyFill="1" applyBorder="1" applyAlignment="1">
      <alignment horizontal="justify" vertical="center" wrapText="1"/>
    </xf>
    <xf numFmtId="0" fontId="14" fillId="0" borderId="0" xfId="0" applyFont="1" applyFill="1" applyBorder="1" applyAlignment="1">
      <alignment horizontal="left" vertical="center" wrapText="1"/>
    </xf>
    <xf numFmtId="41" fontId="14" fillId="0" borderId="17" xfId="0" applyNumberFormat="1" applyFont="1" applyFill="1" applyBorder="1" applyAlignment="1">
      <alignment vertical="center"/>
    </xf>
    <xf numFmtId="41" fontId="16" fillId="5" borderId="17" xfId="0" applyNumberFormat="1" applyFont="1" applyFill="1" applyBorder="1" applyAlignment="1">
      <alignment vertical="center"/>
    </xf>
    <xf numFmtId="41" fontId="31" fillId="5" borderId="17" xfId="0" applyNumberFormat="1" applyFont="1" applyFill="1" applyBorder="1" applyAlignment="1">
      <alignment vertical="center"/>
    </xf>
    <xf numFmtId="41" fontId="31" fillId="5" borderId="17" xfId="0" applyNumberFormat="1" applyFont="1" applyFill="1" applyBorder="1" applyAlignment="1">
      <alignment horizontal="right" vertical="center"/>
    </xf>
    <xf numFmtId="41" fontId="15" fillId="4" borderId="17" xfId="0" applyNumberFormat="1" applyFont="1" applyFill="1" applyBorder="1" applyAlignment="1">
      <alignment vertical="center"/>
    </xf>
    <xf numFmtId="41" fontId="31" fillId="5" borderId="20" xfId="0" applyNumberFormat="1" applyFont="1" applyFill="1" applyBorder="1" applyAlignment="1">
      <alignment vertical="center"/>
    </xf>
    <xf numFmtId="41" fontId="31" fillId="5" borderId="13" xfId="0" applyNumberFormat="1" applyFont="1" applyFill="1" applyBorder="1" applyAlignment="1">
      <alignment vertical="center"/>
    </xf>
    <xf numFmtId="41" fontId="15" fillId="0" borderId="17" xfId="0" applyNumberFormat="1" applyFont="1" applyFill="1" applyBorder="1" applyAlignment="1">
      <alignment vertical="center"/>
    </xf>
    <xf numFmtId="41" fontId="14" fillId="0" borderId="17" xfId="0" applyNumberFormat="1" applyFont="1" applyFill="1" applyBorder="1">
      <alignment vertical="center"/>
    </xf>
    <xf numFmtId="41" fontId="16" fillId="2" borderId="17" xfId="0" applyNumberFormat="1" applyFont="1" applyFill="1" applyBorder="1">
      <alignment vertical="center"/>
    </xf>
    <xf numFmtId="41" fontId="31" fillId="2" borderId="20" xfId="0" applyNumberFormat="1" applyFont="1" applyFill="1" applyBorder="1">
      <alignment vertical="center"/>
    </xf>
    <xf numFmtId="41" fontId="31" fillId="2" borderId="17" xfId="0" applyNumberFormat="1" applyFont="1" applyFill="1" applyBorder="1">
      <alignment vertical="center"/>
    </xf>
    <xf numFmtId="41" fontId="15" fillId="4" borderId="17" xfId="0" applyNumberFormat="1" applyFont="1" applyFill="1" applyBorder="1">
      <alignment vertical="center"/>
    </xf>
    <xf numFmtId="0" fontId="8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41" fontId="7" fillId="0" borderId="17" xfId="0" applyNumberFormat="1" applyFont="1" applyFill="1" applyBorder="1">
      <alignment vertical="center"/>
    </xf>
    <xf numFmtId="41" fontId="8" fillId="3" borderId="76" xfId="0" applyNumberFormat="1" applyFont="1" applyFill="1" applyBorder="1" applyAlignment="1">
      <alignment horizontal="center" vertical="center" wrapText="1"/>
    </xf>
    <xf numFmtId="41" fontId="8" fillId="3" borderId="65" xfId="0" applyNumberFormat="1" applyFont="1" applyFill="1" applyBorder="1" applyAlignment="1">
      <alignment horizontal="center" vertical="center" wrapText="1"/>
    </xf>
    <xf numFmtId="41" fontId="7" fillId="3" borderId="65" xfId="0" quotePrefix="1" applyNumberFormat="1" applyFont="1" applyFill="1" applyBorder="1" applyAlignment="1">
      <alignment horizontal="center" vertical="center"/>
    </xf>
    <xf numFmtId="41" fontId="7" fillId="2" borderId="38" xfId="0" applyNumberFormat="1" applyFont="1" applyFill="1" applyBorder="1" applyAlignment="1">
      <alignment horizontal="right" vertical="center" wrapText="1"/>
    </xf>
    <xf numFmtId="41" fontId="7" fillId="2" borderId="18" xfId="0" applyNumberFormat="1" applyFont="1" applyFill="1" applyBorder="1" applyAlignment="1">
      <alignment horizontal="right" vertical="center" wrapText="1"/>
    </xf>
    <xf numFmtId="41" fontId="20" fillId="2" borderId="18" xfId="0" applyNumberFormat="1" applyFont="1" applyFill="1" applyBorder="1" applyAlignment="1">
      <alignment horizontal="right" vertical="center" wrapText="1"/>
    </xf>
    <xf numFmtId="41" fontId="20" fillId="2" borderId="20" xfId="0" applyNumberFormat="1" applyFont="1" applyFill="1" applyBorder="1" applyAlignment="1">
      <alignment horizontal="right" vertical="center" wrapText="1"/>
    </xf>
    <xf numFmtId="41" fontId="8" fillId="0" borderId="42" xfId="0" applyNumberFormat="1" applyFont="1" applyFill="1" applyBorder="1" applyAlignment="1">
      <alignment horizontal="right" vertical="center" wrapText="1"/>
    </xf>
    <xf numFmtId="41" fontId="7" fillId="0" borderId="18" xfId="0" applyNumberFormat="1" applyFont="1" applyFill="1" applyBorder="1">
      <alignment vertical="center"/>
    </xf>
    <xf numFmtId="41" fontId="7" fillId="2" borderId="18" xfId="0" applyNumberFormat="1" applyFont="1" applyFill="1" applyBorder="1">
      <alignment vertical="center"/>
    </xf>
    <xf numFmtId="41" fontId="7" fillId="0" borderId="18" xfId="0" applyNumberFormat="1" applyFont="1" applyBorder="1" applyAlignment="1">
      <alignment horizontal="right" vertical="center" wrapText="1"/>
    </xf>
    <xf numFmtId="41" fontId="10" fillId="0" borderId="42" xfId="0" applyNumberFormat="1" applyFont="1" applyFill="1" applyBorder="1" applyAlignment="1">
      <alignment horizontal="right" vertical="center" wrapText="1"/>
    </xf>
    <xf numFmtId="41" fontId="32" fillId="0" borderId="38" xfId="0" applyNumberFormat="1" applyFont="1" applyBorder="1">
      <alignment vertical="center"/>
    </xf>
    <xf numFmtId="41" fontId="32" fillId="0" borderId="18" xfId="0" applyNumberFormat="1" applyFont="1" applyBorder="1">
      <alignment vertical="center"/>
    </xf>
    <xf numFmtId="41" fontId="32" fillId="0" borderId="38" xfId="0" applyNumberFormat="1" applyFont="1" applyFill="1" applyBorder="1">
      <alignment vertical="center"/>
    </xf>
    <xf numFmtId="41" fontId="32" fillId="0" borderId="18" xfId="0" applyNumberFormat="1" applyFont="1" applyFill="1" applyBorder="1">
      <alignment vertical="center"/>
    </xf>
    <xf numFmtId="41" fontId="32" fillId="0" borderId="17" xfId="0" applyNumberFormat="1" applyFont="1" applyFill="1" applyBorder="1">
      <alignment vertical="center"/>
    </xf>
    <xf numFmtId="41" fontId="32" fillId="2" borderId="38" xfId="0" applyNumberFormat="1" applyFont="1" applyFill="1" applyBorder="1">
      <alignment vertical="center"/>
    </xf>
    <xf numFmtId="0" fontId="14" fillId="0" borderId="0" xfId="0" applyFont="1" applyFill="1" applyBorder="1" applyAlignment="1">
      <alignment horizontal="left" vertical="center" wrapText="1"/>
    </xf>
    <xf numFmtId="0" fontId="0" fillId="0" borderId="77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>
      <alignment vertical="center"/>
    </xf>
    <xf numFmtId="0" fontId="0" fillId="0" borderId="80" xfId="0" applyBorder="1">
      <alignment vertical="center"/>
    </xf>
    <xf numFmtId="0" fontId="0" fillId="0" borderId="81" xfId="0" applyBorder="1">
      <alignment vertical="center"/>
    </xf>
    <xf numFmtId="0" fontId="0" fillId="0" borderId="82" xfId="0" applyBorder="1">
      <alignment vertical="center"/>
    </xf>
    <xf numFmtId="0" fontId="0" fillId="0" borderId="83" xfId="0" applyBorder="1">
      <alignment vertical="center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0" xfId="0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92" xfId="0" applyBorder="1">
      <alignment vertical="center"/>
    </xf>
    <xf numFmtId="0" fontId="7" fillId="0" borderId="0" xfId="0" applyFont="1" applyFill="1" applyBorder="1" applyAlignment="1">
      <alignment horizontal="justify" vertical="center" wrapText="1"/>
    </xf>
    <xf numFmtId="41" fontId="14" fillId="4" borderId="17" xfId="0" applyNumberFormat="1" applyFont="1" applyFill="1" applyBorder="1" applyAlignment="1">
      <alignment vertical="center"/>
    </xf>
    <xf numFmtId="176" fontId="14" fillId="2" borderId="17" xfId="0" applyNumberFormat="1" applyFont="1" applyFill="1" applyBorder="1">
      <alignment vertical="center"/>
    </xf>
    <xf numFmtId="41" fontId="14" fillId="2" borderId="17" xfId="0" applyNumberFormat="1" applyFont="1" applyFill="1" applyBorder="1">
      <alignment vertical="center"/>
    </xf>
    <xf numFmtId="0" fontId="13" fillId="8" borderId="0" xfId="0" applyFont="1" applyFill="1" applyBorder="1" applyAlignment="1">
      <alignment horizontal="justify" vertical="center" wrapText="1"/>
    </xf>
    <xf numFmtId="41" fontId="13" fillId="8" borderId="41" xfId="0" applyNumberFormat="1" applyFont="1" applyFill="1" applyBorder="1" applyAlignment="1">
      <alignment horizontal="right" vertical="center" wrapText="1"/>
    </xf>
    <xf numFmtId="41" fontId="13" fillId="8" borderId="42" xfId="0" applyNumberFormat="1" applyFont="1" applyFill="1" applyBorder="1" applyAlignment="1">
      <alignment horizontal="right" vertical="center" wrapText="1"/>
    </xf>
    <xf numFmtId="41" fontId="13" fillId="8" borderId="43" xfId="0" applyNumberFormat="1" applyFont="1" applyFill="1" applyBorder="1" applyAlignment="1">
      <alignment horizontal="right" vertical="center" wrapText="1"/>
    </xf>
    <xf numFmtId="41" fontId="14" fillId="8" borderId="42" xfId="0" applyNumberFormat="1" applyFont="1" applyFill="1" applyBorder="1">
      <alignment vertical="center"/>
    </xf>
    <xf numFmtId="41" fontId="14" fillId="8" borderId="17" xfId="0" applyNumberFormat="1" applyFont="1" applyFill="1" applyBorder="1">
      <alignment vertical="center"/>
    </xf>
    <xf numFmtId="0" fontId="13" fillId="8" borderId="0" xfId="0" applyFont="1" applyFill="1" applyBorder="1" applyAlignment="1">
      <alignment vertical="center" wrapText="1"/>
    </xf>
    <xf numFmtId="0" fontId="14" fillId="8" borderId="0" xfId="0" applyFont="1" applyFill="1" applyBorder="1" applyAlignment="1">
      <alignment horizontal="justify" vertical="center" wrapText="1"/>
    </xf>
    <xf numFmtId="0" fontId="14" fillId="8" borderId="32" xfId="0" applyFont="1" applyFill="1" applyBorder="1" applyAlignment="1">
      <alignment horizontal="justify" vertical="center" wrapText="1"/>
    </xf>
    <xf numFmtId="0" fontId="13" fillId="8" borderId="32" xfId="0" applyFont="1" applyFill="1" applyBorder="1" applyAlignment="1">
      <alignment vertical="center" wrapText="1"/>
    </xf>
    <xf numFmtId="0" fontId="13" fillId="8" borderId="0" xfId="0" applyFont="1" applyFill="1" applyBorder="1" applyAlignment="1">
      <alignment horizontal="left" vertical="center" wrapText="1"/>
    </xf>
    <xf numFmtId="0" fontId="14" fillId="8" borderId="0" xfId="0" applyFont="1" applyFill="1" applyBorder="1" applyAlignment="1">
      <alignment vertical="center" wrapText="1"/>
    </xf>
    <xf numFmtId="0" fontId="14" fillId="8" borderId="32" xfId="0" applyFont="1" applyFill="1" applyBorder="1" applyAlignment="1">
      <alignment horizontal="left" vertical="center" wrapText="1"/>
    </xf>
    <xf numFmtId="0" fontId="14" fillId="8" borderId="0" xfId="0" applyFont="1" applyFill="1" applyBorder="1" applyAlignment="1">
      <alignment horizontal="left" vertical="center" wrapText="1"/>
    </xf>
    <xf numFmtId="41" fontId="14" fillId="4" borderId="17" xfId="0" applyNumberFormat="1" applyFont="1" applyFill="1" applyBorder="1">
      <alignment vertical="center"/>
    </xf>
    <xf numFmtId="41" fontId="14" fillId="4" borderId="13" xfId="0" applyNumberFormat="1" applyFont="1" applyFill="1" applyBorder="1">
      <alignment vertical="center"/>
    </xf>
    <xf numFmtId="41" fontId="7" fillId="0" borderId="42" xfId="0" applyNumberFormat="1" applyFont="1" applyFill="1" applyBorder="1" applyAlignment="1">
      <alignment horizontal="right" vertical="center" wrapText="1"/>
    </xf>
    <xf numFmtId="41" fontId="20" fillId="2" borderId="17" xfId="0" applyNumberFormat="1" applyFont="1" applyFill="1" applyBorder="1" applyAlignment="1">
      <alignment horizontal="right" vertical="center" wrapText="1"/>
    </xf>
    <xf numFmtId="41" fontId="7" fillId="4" borderId="18" xfId="0" applyNumberFormat="1" applyFont="1" applyFill="1" applyBorder="1" applyAlignment="1">
      <alignment horizontal="right" vertical="center"/>
    </xf>
    <xf numFmtId="41" fontId="32" fillId="4" borderId="18" xfId="0" applyNumberFormat="1" applyFont="1" applyFill="1" applyBorder="1">
      <alignment vertical="center"/>
    </xf>
    <xf numFmtId="41" fontId="32" fillId="4" borderId="38" xfId="0" applyNumberFormat="1" applyFont="1" applyFill="1" applyBorder="1">
      <alignment vertical="center"/>
    </xf>
    <xf numFmtId="41" fontId="32" fillId="0" borderId="15" xfId="0" applyNumberFormat="1" applyFont="1" applyFill="1" applyBorder="1">
      <alignment vertical="center"/>
    </xf>
    <xf numFmtId="41" fontId="32" fillId="0" borderId="39" xfId="0" applyNumberFormat="1" applyFont="1" applyFill="1" applyBorder="1">
      <alignment vertical="center"/>
    </xf>
    <xf numFmtId="0" fontId="8" fillId="8" borderId="0" xfId="0" applyFont="1" applyFill="1" applyBorder="1" applyAlignment="1">
      <alignment horizontal="justify" vertical="center" wrapText="1"/>
    </xf>
    <xf numFmtId="41" fontId="32" fillId="8" borderId="38" xfId="0" applyNumberFormat="1" applyFont="1" applyFill="1" applyBorder="1">
      <alignment vertical="center"/>
    </xf>
    <xf numFmtId="41" fontId="32" fillId="8" borderId="18" xfId="0" applyNumberFormat="1" applyFont="1" applyFill="1" applyBorder="1">
      <alignment vertical="center"/>
    </xf>
    <xf numFmtId="41" fontId="32" fillId="8" borderId="17" xfId="0" applyNumberFormat="1" applyFont="1" applyFill="1" applyBorder="1">
      <alignment vertical="center"/>
    </xf>
    <xf numFmtId="0" fontId="8" fillId="8" borderId="0" xfId="0" applyFont="1" applyFill="1" applyBorder="1" applyAlignment="1">
      <alignment vertical="center" wrapText="1"/>
    </xf>
    <xf numFmtId="0" fontId="8" fillId="8" borderId="32" xfId="0" applyFont="1" applyFill="1" applyBorder="1" applyAlignment="1">
      <alignment vertical="center" wrapText="1"/>
    </xf>
    <xf numFmtId="0" fontId="8" fillId="8" borderId="32" xfId="0" applyFont="1" applyFill="1" applyBorder="1" applyAlignment="1">
      <alignment horizontal="left" vertical="center" wrapText="1"/>
    </xf>
    <xf numFmtId="41" fontId="7" fillId="8" borderId="17" xfId="0" applyNumberFormat="1" applyFont="1" applyFill="1" applyBorder="1">
      <alignment vertical="center"/>
    </xf>
    <xf numFmtId="0" fontId="8" fillId="8" borderId="0" xfId="0" applyFont="1" applyFill="1" applyBorder="1" applyAlignment="1">
      <alignment horizontal="left" vertical="center" wrapText="1"/>
    </xf>
    <xf numFmtId="0" fontId="7" fillId="8" borderId="0" xfId="0" applyFont="1" applyFill="1" applyBorder="1" applyAlignment="1">
      <alignment vertical="center" wrapText="1"/>
    </xf>
    <xf numFmtId="0" fontId="7" fillId="8" borderId="32" xfId="0" applyFont="1" applyFill="1" applyBorder="1" applyAlignment="1">
      <alignment horizontal="left" vertical="center" wrapText="1"/>
    </xf>
    <xf numFmtId="0" fontId="7" fillId="8" borderId="0" xfId="0" applyFont="1" applyFill="1" applyBorder="1" applyAlignment="1">
      <alignment horizontal="left" vertical="center" wrapText="1"/>
    </xf>
    <xf numFmtId="41" fontId="33" fillId="2" borderId="38" xfId="0" applyNumberFormat="1" applyFont="1" applyFill="1" applyBorder="1">
      <alignment vertical="center"/>
    </xf>
    <xf numFmtId="41" fontId="33" fillId="2" borderId="17" xfId="0" applyNumberFormat="1" applyFont="1" applyFill="1" applyBorder="1">
      <alignment vertical="center"/>
    </xf>
    <xf numFmtId="41" fontId="7" fillId="2" borderId="38" xfId="0" applyNumberFormat="1" applyFont="1" applyFill="1" applyBorder="1" applyAlignment="1">
      <alignment vertical="center"/>
    </xf>
    <xf numFmtId="41" fontId="7" fillId="2" borderId="70" xfId="0" applyNumberFormat="1" applyFont="1" applyFill="1" applyBorder="1" applyAlignment="1">
      <alignment vertical="center"/>
    </xf>
    <xf numFmtId="41" fontId="7" fillId="0" borderId="2" xfId="0" applyNumberFormat="1" applyFont="1" applyFill="1" applyBorder="1" applyAlignment="1">
      <alignment horizontal="right" vertical="center"/>
    </xf>
    <xf numFmtId="41" fontId="7" fillId="0" borderId="33" xfId="0" applyNumberFormat="1" applyFont="1" applyFill="1" applyBorder="1" applyAlignment="1">
      <alignment vertical="center"/>
    </xf>
    <xf numFmtId="179" fontId="7" fillId="0" borderId="2" xfId="0" applyNumberFormat="1" applyFont="1" applyFill="1" applyBorder="1" applyAlignment="1">
      <alignment horizontal="right" vertical="center"/>
    </xf>
    <xf numFmtId="179" fontId="7" fillId="0" borderId="33" xfId="0" applyNumberFormat="1" applyFont="1" applyFill="1" applyBorder="1" applyAlignment="1">
      <alignment horizontal="right" vertical="center"/>
    </xf>
    <xf numFmtId="179" fontId="7" fillId="0" borderId="18" xfId="0" applyNumberFormat="1" applyFont="1" applyFill="1" applyBorder="1" applyAlignment="1">
      <alignment vertical="center"/>
    </xf>
    <xf numFmtId="41" fontId="7" fillId="0" borderId="3" xfId="0" applyNumberFormat="1" applyFont="1" applyFill="1" applyBorder="1" applyAlignment="1">
      <alignment horizontal="right" vertical="center"/>
    </xf>
    <xf numFmtId="41" fontId="7" fillId="0" borderId="56" xfId="0" applyNumberFormat="1" applyFont="1" applyFill="1" applyBorder="1" applyAlignment="1">
      <alignment horizontal="right" vertical="center"/>
    </xf>
    <xf numFmtId="41" fontId="7" fillId="0" borderId="57" xfId="0" applyNumberFormat="1" applyFont="1" applyFill="1" applyBorder="1" applyAlignment="1">
      <alignment vertical="center"/>
    </xf>
    <xf numFmtId="41" fontId="20" fillId="5" borderId="19" xfId="0" applyNumberFormat="1" applyFont="1" applyFill="1" applyBorder="1" applyAlignment="1">
      <alignment horizontal="right" vertical="center"/>
    </xf>
    <xf numFmtId="41" fontId="20" fillId="5" borderId="18" xfId="0" applyNumberFormat="1" applyFont="1" applyFill="1" applyBorder="1" applyAlignment="1">
      <alignment horizontal="right" vertical="center"/>
    </xf>
    <xf numFmtId="41" fontId="20" fillId="5" borderId="38" xfId="0" applyNumberFormat="1" applyFont="1" applyFill="1" applyBorder="1" applyAlignment="1">
      <alignment horizontal="right" vertical="center"/>
    </xf>
    <xf numFmtId="41" fontId="20" fillId="5" borderId="17" xfId="0" applyNumberFormat="1" applyFont="1" applyFill="1" applyBorder="1" applyAlignment="1">
      <alignment horizontal="right" vertical="center"/>
    </xf>
    <xf numFmtId="41" fontId="7" fillId="4" borderId="19" xfId="0" applyNumberFormat="1" applyFont="1" applyFill="1" applyBorder="1" applyAlignment="1">
      <alignment horizontal="right" vertical="center"/>
    </xf>
    <xf numFmtId="41" fontId="7" fillId="4" borderId="38" xfId="0" applyNumberFormat="1" applyFont="1" applyFill="1" applyBorder="1" applyAlignment="1">
      <alignment horizontal="right" vertical="center"/>
    </xf>
    <xf numFmtId="41" fontId="7" fillId="4" borderId="18" xfId="0" applyNumberFormat="1" applyFont="1" applyFill="1" applyBorder="1" applyAlignment="1">
      <alignment vertical="center"/>
    </xf>
    <xf numFmtId="41" fontId="7" fillId="4" borderId="17" xfId="0" applyNumberFormat="1" applyFont="1" applyFill="1" applyBorder="1" applyAlignment="1">
      <alignment vertical="center"/>
    </xf>
    <xf numFmtId="41" fontId="7" fillId="4" borderId="19" xfId="0" applyNumberFormat="1" applyFont="1" applyFill="1" applyBorder="1">
      <alignment vertical="center"/>
    </xf>
    <xf numFmtId="41" fontId="7" fillId="4" borderId="18" xfId="0" applyNumberFormat="1" applyFont="1" applyFill="1" applyBorder="1">
      <alignment vertical="center"/>
    </xf>
    <xf numFmtId="41" fontId="7" fillId="4" borderId="38" xfId="0" applyNumberFormat="1" applyFont="1" applyFill="1" applyBorder="1">
      <alignment vertical="center"/>
    </xf>
    <xf numFmtId="41" fontId="7" fillId="4" borderId="17" xfId="0" applyNumberFormat="1" applyFont="1" applyFill="1" applyBorder="1">
      <alignment vertical="center"/>
    </xf>
    <xf numFmtId="41" fontId="20" fillId="5" borderId="35" xfId="0" applyNumberFormat="1" applyFont="1" applyFill="1" applyBorder="1" applyAlignment="1">
      <alignment horizontal="right" vertical="center"/>
    </xf>
    <xf numFmtId="41" fontId="20" fillId="5" borderId="36" xfId="0" applyNumberFormat="1" applyFont="1" applyFill="1" applyBorder="1" applyAlignment="1">
      <alignment horizontal="right" vertical="center"/>
    </xf>
    <xf numFmtId="41" fontId="20" fillId="5" borderId="37" xfId="0" applyNumberFormat="1" applyFont="1" applyFill="1" applyBorder="1" applyAlignment="1">
      <alignment horizontal="right" vertical="center"/>
    </xf>
    <xf numFmtId="41" fontId="20" fillId="5" borderId="36" xfId="0" applyNumberFormat="1" applyFont="1" applyFill="1" applyBorder="1" applyAlignment="1">
      <alignment vertical="center"/>
    </xf>
    <xf numFmtId="41" fontId="20" fillId="5" borderId="93" xfId="0" applyNumberFormat="1" applyFont="1" applyFill="1" applyBorder="1" applyAlignment="1">
      <alignment vertical="center"/>
    </xf>
    <xf numFmtId="41" fontId="7" fillId="4" borderId="1" xfId="0" applyNumberFormat="1" applyFont="1" applyFill="1" applyBorder="1" applyAlignment="1">
      <alignment horizontal="right" vertical="center"/>
    </xf>
    <xf numFmtId="41" fontId="7" fillId="4" borderId="2" xfId="0" applyNumberFormat="1" applyFont="1" applyFill="1" applyBorder="1" applyAlignment="1">
      <alignment horizontal="right" vertical="center"/>
    </xf>
    <xf numFmtId="41" fontId="7" fillId="4" borderId="33" xfId="0" applyNumberFormat="1" applyFont="1" applyFill="1" applyBorder="1" applyAlignment="1">
      <alignment horizontal="right" vertical="center"/>
    </xf>
    <xf numFmtId="41" fontId="7" fillId="4" borderId="2" xfId="0" applyNumberFormat="1" applyFont="1" applyFill="1" applyBorder="1" applyAlignment="1">
      <alignment vertical="center"/>
    </xf>
    <xf numFmtId="41" fontId="7" fillId="4" borderId="54" xfId="0" applyNumberFormat="1" applyFont="1" applyFill="1" applyBorder="1" applyAlignment="1">
      <alignment vertical="center"/>
    </xf>
    <xf numFmtId="0" fontId="11" fillId="0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 applyAlignment="1">
      <alignment horizontal="left" vertical="center"/>
    </xf>
    <xf numFmtId="0" fontId="7" fillId="2" borderId="32" xfId="0" applyFont="1" applyFill="1" applyBorder="1" applyAlignment="1">
      <alignment horizontal="left" vertical="center"/>
    </xf>
    <xf numFmtId="41" fontId="7" fillId="2" borderId="2" xfId="0" applyNumberFormat="1" applyFont="1" applyFill="1" applyBorder="1" applyAlignment="1">
      <alignment horizontal="right" vertical="center"/>
    </xf>
    <xf numFmtId="41" fontId="7" fillId="2" borderId="18" xfId="0" applyNumberFormat="1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176" fontId="7" fillId="2" borderId="18" xfId="0" quotePrefix="1" applyNumberFormat="1" applyFont="1" applyFill="1" applyBorder="1" applyAlignment="1">
      <alignment horizontal="center" vertical="center"/>
    </xf>
    <xf numFmtId="176" fontId="7" fillId="2" borderId="17" xfId="0" quotePrefix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1" fontId="7" fillId="2" borderId="33" xfId="0" applyNumberFormat="1" applyFont="1" applyFill="1" applyBorder="1" applyAlignment="1">
      <alignment vertical="center"/>
    </xf>
    <xf numFmtId="0" fontId="29" fillId="4" borderId="65" xfId="0" quotePrefix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textRotation="255"/>
    </xf>
    <xf numFmtId="0" fontId="8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41" fontId="20" fillId="5" borderId="69" xfId="0" applyNumberFormat="1" applyFont="1" applyFill="1" applyBorder="1" applyAlignment="1">
      <alignment horizontal="right" vertical="center" wrapText="1"/>
    </xf>
    <xf numFmtId="41" fontId="20" fillId="5" borderId="70" xfId="0" applyNumberFormat="1" applyFont="1" applyFill="1" applyBorder="1" applyAlignment="1">
      <alignment horizontal="right" vertical="center" wrapText="1"/>
    </xf>
    <xf numFmtId="41" fontId="20" fillId="5" borderId="71" xfId="0" applyNumberFormat="1" applyFont="1" applyFill="1" applyBorder="1" applyAlignment="1">
      <alignment horizontal="right" vertical="center" wrapText="1"/>
    </xf>
    <xf numFmtId="41" fontId="7" fillId="0" borderId="19" xfId="0" applyNumberFormat="1" applyFont="1" applyFill="1" applyBorder="1" applyAlignment="1">
      <alignment horizontal="right" vertical="center" wrapText="1"/>
    </xf>
    <xf numFmtId="41" fontId="7" fillId="0" borderId="18" xfId="0" applyNumberFormat="1" applyFont="1" applyFill="1" applyBorder="1" applyAlignment="1">
      <alignment horizontal="right" vertical="center" wrapText="1"/>
    </xf>
    <xf numFmtId="41" fontId="20" fillId="2" borderId="19" xfId="0" applyNumberFormat="1" applyFont="1" applyFill="1" applyBorder="1" applyAlignment="1">
      <alignment horizontal="right" vertical="center" wrapText="1"/>
    </xf>
    <xf numFmtId="41" fontId="20" fillId="2" borderId="72" xfId="0" applyNumberFormat="1" applyFont="1" applyFill="1" applyBorder="1" applyAlignment="1">
      <alignment horizontal="right" vertical="center" wrapText="1"/>
    </xf>
    <xf numFmtId="41" fontId="7" fillId="4" borderId="17" xfId="0" applyNumberFormat="1" applyFont="1" applyFill="1" applyBorder="1" applyAlignment="1">
      <alignment horizontal="right" vertical="center" wrapText="1"/>
    </xf>
    <xf numFmtId="41" fontId="7" fillId="4" borderId="13" xfId="0" applyNumberFormat="1" applyFont="1" applyFill="1" applyBorder="1" applyAlignment="1">
      <alignment horizontal="right" vertical="center" wrapText="1"/>
    </xf>
    <xf numFmtId="41" fontId="7" fillId="0" borderId="19" xfId="0" applyNumberFormat="1" applyFont="1" applyBorder="1" applyAlignment="1">
      <alignment horizontal="right" vertical="center" wrapText="1"/>
    </xf>
    <xf numFmtId="41" fontId="7" fillId="0" borderId="17" xfId="0" applyNumberFormat="1" applyFont="1" applyBorder="1" applyAlignment="1">
      <alignment horizontal="right" vertical="center" wrapText="1"/>
    </xf>
    <xf numFmtId="41" fontId="7" fillId="0" borderId="17" xfId="0" applyNumberFormat="1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7" fillId="0" borderId="32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justify" vertical="center" wrapText="1"/>
    </xf>
    <xf numFmtId="0" fontId="10" fillId="0" borderId="32" xfId="0" applyFont="1" applyFill="1" applyBorder="1" applyAlignment="1">
      <alignment horizontal="justify" vertical="center" wrapText="1"/>
    </xf>
    <xf numFmtId="0" fontId="29" fillId="2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3" borderId="1" xfId="0" applyFont="1" applyFill="1" applyBorder="1" applyAlignment="1">
      <alignment horizontal="center" vertical="center" wrapText="1"/>
    </xf>
    <xf numFmtId="0" fontId="36" fillId="3" borderId="2" xfId="0" applyFont="1" applyFill="1" applyBorder="1" applyAlignment="1">
      <alignment horizontal="center" vertical="center" wrapText="1"/>
    </xf>
    <xf numFmtId="0" fontId="36" fillId="3" borderId="3" xfId="0" applyFont="1" applyFill="1" applyBorder="1" applyAlignment="1">
      <alignment horizontal="center" vertical="center" wrapText="1"/>
    </xf>
    <xf numFmtId="0" fontId="36" fillId="3" borderId="32" xfId="0" applyFont="1" applyFill="1" applyBorder="1" applyAlignment="1">
      <alignment horizontal="center" vertical="center" wrapText="1"/>
    </xf>
    <xf numFmtId="0" fontId="36" fillId="3" borderId="53" xfId="0" applyFont="1" applyFill="1" applyBorder="1" applyAlignment="1">
      <alignment horizontal="center" vertical="center" wrapText="1"/>
    </xf>
    <xf numFmtId="0" fontId="36" fillId="3" borderId="51" xfId="0" applyFont="1" applyFill="1" applyBorder="1" applyAlignment="1">
      <alignment horizontal="center" vertical="center" wrapText="1"/>
    </xf>
    <xf numFmtId="0" fontId="36" fillId="3" borderId="94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36" fillId="3" borderId="67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vertical="center"/>
    </xf>
    <xf numFmtId="41" fontId="13" fillId="2" borderId="3" xfId="0" applyNumberFormat="1" applyFont="1" applyFill="1" applyBorder="1" applyAlignment="1">
      <alignment horizontal="right" vertical="center"/>
    </xf>
    <xf numFmtId="41" fontId="14" fillId="2" borderId="41" xfId="0" applyNumberFormat="1" applyFont="1" applyFill="1" applyBorder="1" applyAlignment="1">
      <alignment vertical="center"/>
    </xf>
    <xf numFmtId="41" fontId="14" fillId="2" borderId="95" xfId="0" applyNumberFormat="1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horizontal="left" vertical="center"/>
    </xf>
    <xf numFmtId="0" fontId="13" fillId="8" borderId="32" xfId="0" applyFont="1" applyFill="1" applyBorder="1" applyAlignment="1">
      <alignment horizontal="left" vertical="center"/>
    </xf>
    <xf numFmtId="41" fontId="13" fillId="8" borderId="1" xfId="0" applyNumberFormat="1" applyFont="1" applyFill="1" applyBorder="1" applyAlignment="1">
      <alignment horizontal="right" vertical="center"/>
    </xf>
    <xf numFmtId="41" fontId="14" fillId="8" borderId="2" xfId="0" applyNumberFormat="1" applyFont="1" applyFill="1" applyBorder="1">
      <alignment vertical="center"/>
    </xf>
    <xf numFmtId="41" fontId="13" fillId="8" borderId="2" xfId="0" applyNumberFormat="1" applyFont="1" applyFill="1" applyBorder="1" applyAlignment="1">
      <alignment horizontal="right" vertical="center"/>
    </xf>
    <xf numFmtId="41" fontId="13" fillId="8" borderId="3" xfId="0" applyNumberFormat="1" applyFont="1" applyFill="1" applyBorder="1" applyAlignment="1">
      <alignment horizontal="right" vertical="center"/>
    </xf>
    <xf numFmtId="41" fontId="13" fillId="8" borderId="41" xfId="0" applyNumberFormat="1" applyFont="1" applyFill="1" applyBorder="1" applyAlignment="1">
      <alignment horizontal="right" vertical="center"/>
    </xf>
    <xf numFmtId="41" fontId="13" fillId="8" borderId="95" xfId="0" applyNumberFormat="1" applyFont="1" applyFill="1" applyBorder="1" applyAlignment="1">
      <alignment horizontal="right" vertical="center"/>
    </xf>
    <xf numFmtId="0" fontId="14" fillId="8" borderId="0" xfId="0" applyFont="1" applyFill="1" applyBorder="1" applyAlignment="1">
      <alignment vertical="center"/>
    </xf>
    <xf numFmtId="0" fontId="11" fillId="8" borderId="0" xfId="0" applyFont="1" applyFill="1">
      <alignment vertical="center"/>
    </xf>
    <xf numFmtId="41" fontId="13" fillId="0" borderId="3" xfId="0" applyNumberFormat="1" applyFont="1" applyBorder="1" applyAlignment="1">
      <alignment horizontal="right" vertical="center"/>
    </xf>
    <xf numFmtId="41" fontId="14" fillId="0" borderId="41" xfId="0" applyNumberFormat="1" applyFont="1" applyBorder="1" applyAlignment="1">
      <alignment vertical="center"/>
    </xf>
    <xf numFmtId="41" fontId="14" fillId="0" borderId="95" xfId="0" applyNumberFormat="1" applyFont="1" applyBorder="1" applyAlignment="1">
      <alignment vertical="center"/>
    </xf>
    <xf numFmtId="0" fontId="13" fillId="0" borderId="0" xfId="0" quotePrefix="1" applyFont="1" applyBorder="1" applyAlignment="1">
      <alignment horizontal="distributed" vertical="center"/>
    </xf>
    <xf numFmtId="41" fontId="14" fillId="2" borderId="2" xfId="0" applyNumberFormat="1" applyFont="1" applyFill="1" applyBorder="1" applyAlignment="1">
      <alignment vertical="center"/>
    </xf>
    <xf numFmtId="41" fontId="14" fillId="2" borderId="54" xfId="0" applyNumberFormat="1" applyFont="1" applyFill="1" applyBorder="1" applyAlignment="1">
      <alignment vertical="center"/>
    </xf>
    <xf numFmtId="0" fontId="13" fillId="2" borderId="0" xfId="0" quotePrefix="1" applyFont="1" applyFill="1" applyBorder="1" applyAlignment="1">
      <alignment horizontal="distributed" vertical="center"/>
    </xf>
    <xf numFmtId="0" fontId="13" fillId="0" borderId="32" xfId="0" quotePrefix="1" applyFont="1" applyBorder="1" applyAlignment="1">
      <alignment horizontal="left" vertical="center"/>
    </xf>
    <xf numFmtId="41" fontId="14" fillId="0" borderId="2" xfId="0" applyNumberFormat="1" applyFont="1" applyBorder="1" applyAlignment="1">
      <alignment vertical="center"/>
    </xf>
    <xf numFmtId="41" fontId="14" fillId="0" borderId="54" xfId="0" applyNumberFormat="1" applyFont="1" applyBorder="1" applyAlignment="1">
      <alignment vertical="center"/>
    </xf>
    <xf numFmtId="0" fontId="14" fillId="0" borderId="32" xfId="0" applyFont="1" applyFill="1" applyBorder="1" applyAlignment="1">
      <alignment vertical="center"/>
    </xf>
    <xf numFmtId="41" fontId="13" fillId="0" borderId="1" xfId="0" applyNumberFormat="1" applyFont="1" applyFill="1" applyBorder="1" applyAlignment="1">
      <alignment horizontal="right" vertical="center"/>
    </xf>
    <xf numFmtId="41" fontId="13" fillId="0" borderId="2" xfId="0" applyNumberFormat="1" applyFont="1" applyFill="1" applyBorder="1" applyAlignment="1">
      <alignment horizontal="right" vertical="center"/>
    </xf>
    <xf numFmtId="41" fontId="13" fillId="0" borderId="3" xfId="0" applyNumberFormat="1" applyFont="1" applyFill="1" applyBorder="1" applyAlignment="1">
      <alignment horizontal="right" vertical="center"/>
    </xf>
    <xf numFmtId="41" fontId="14" fillId="0" borderId="2" xfId="0" applyNumberFormat="1" applyFont="1" applyFill="1" applyBorder="1" applyAlignment="1">
      <alignment vertical="center"/>
    </xf>
    <xf numFmtId="41" fontId="14" fillId="0" borderId="54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3" fillId="0" borderId="32" xfId="0" applyFont="1" applyBorder="1" applyAlignment="1">
      <alignment horizontal="justify" vertical="center"/>
    </xf>
    <xf numFmtId="0" fontId="13" fillId="0" borderId="0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41" fontId="13" fillId="0" borderId="55" xfId="0" applyNumberFormat="1" applyFont="1" applyBorder="1" applyAlignment="1">
      <alignment horizontal="right" vertical="center"/>
    </xf>
    <xf numFmtId="41" fontId="13" fillId="0" borderId="56" xfId="0" applyNumberFormat="1" applyFont="1" applyBorder="1" applyAlignment="1">
      <alignment horizontal="right" vertical="center"/>
    </xf>
    <xf numFmtId="41" fontId="13" fillId="0" borderId="96" xfId="0" applyNumberFormat="1" applyFont="1" applyBorder="1" applyAlignment="1">
      <alignment horizontal="right" vertical="center"/>
    </xf>
    <xf numFmtId="41" fontId="14" fillId="0" borderId="56" xfId="0" applyNumberFormat="1" applyFont="1" applyBorder="1" applyAlignment="1">
      <alignment vertical="center"/>
    </xf>
    <xf numFmtId="41" fontId="14" fillId="0" borderId="58" xfId="0" applyNumberFormat="1" applyFont="1" applyBorder="1" applyAlignment="1">
      <alignment vertical="center"/>
    </xf>
    <xf numFmtId="41" fontId="13" fillId="0" borderId="0" xfId="0" applyNumberFormat="1" applyFont="1" applyBorder="1" applyAlignment="1">
      <alignment horizontal="right" vertical="center"/>
    </xf>
    <xf numFmtId="41" fontId="14" fillId="0" borderId="0" xfId="0" applyNumberFormat="1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36" fillId="3" borderId="59" xfId="0" applyFont="1" applyFill="1" applyBorder="1" applyAlignment="1">
      <alignment horizontal="center" vertical="center" wrapText="1"/>
    </xf>
    <xf numFmtId="0" fontId="36" fillId="3" borderId="60" xfId="0" applyFont="1" applyFill="1" applyBorder="1" applyAlignment="1">
      <alignment horizontal="center" vertical="center" wrapText="1"/>
    </xf>
    <xf numFmtId="0" fontId="36" fillId="3" borderId="48" xfId="0" applyFont="1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6" fillId="3" borderId="68" xfId="0" applyFont="1" applyFill="1" applyBorder="1" applyAlignment="1">
      <alignment horizontal="center" vertical="center" wrapText="1"/>
    </xf>
    <xf numFmtId="0" fontId="36" fillId="3" borderId="63" xfId="0" applyFont="1" applyFill="1" applyBorder="1" applyAlignment="1">
      <alignment horizontal="center" vertical="center" wrapText="1"/>
    </xf>
    <xf numFmtId="0" fontId="36" fillId="3" borderId="50" xfId="0" applyFont="1" applyFill="1" applyBorder="1" applyAlignment="1">
      <alignment horizontal="center" vertical="center" wrapText="1"/>
    </xf>
    <xf numFmtId="41" fontId="14" fillId="2" borderId="0" xfId="0" applyNumberFormat="1" applyFont="1" applyFill="1" applyBorder="1">
      <alignment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Border="1" applyAlignment="1">
      <alignment horizontal="justify" vertical="center"/>
    </xf>
    <xf numFmtId="41" fontId="14" fillId="0" borderId="2" xfId="0" applyNumberFormat="1" applyFont="1" applyBorder="1" applyAlignment="1">
      <alignment horizontal="right" vertical="center"/>
    </xf>
    <xf numFmtId="41" fontId="14" fillId="0" borderId="54" xfId="0" applyNumberFormat="1" applyFont="1" applyBorder="1" applyAlignment="1">
      <alignment horizontal="right" vertical="center"/>
    </xf>
    <xf numFmtId="0" fontId="36" fillId="3" borderId="0" xfId="0" applyFont="1" applyFill="1" applyBorder="1" applyAlignment="1">
      <alignment horizontal="center" vertical="center" wrapText="1"/>
    </xf>
    <xf numFmtId="0" fontId="37" fillId="0" borderId="0" xfId="0" applyFont="1">
      <alignment vertical="center"/>
    </xf>
    <xf numFmtId="0" fontId="36" fillId="3" borderId="97" xfId="0" applyFont="1" applyFill="1" applyBorder="1" applyAlignment="1">
      <alignment horizontal="center" vertical="center" wrapText="1"/>
    </xf>
    <xf numFmtId="41" fontId="13" fillId="0" borderId="98" xfId="0" applyNumberFormat="1" applyFont="1" applyBorder="1" applyAlignment="1">
      <alignment horizontal="right" vertical="center"/>
    </xf>
    <xf numFmtId="0" fontId="13" fillId="0" borderId="48" xfId="0" applyFont="1" applyBorder="1" applyAlignment="1">
      <alignment horizontal="left" vertical="center"/>
    </xf>
    <xf numFmtId="0" fontId="14" fillId="2" borderId="34" xfId="0" applyFont="1" applyFill="1" applyBorder="1" applyAlignment="1">
      <alignment vertical="center"/>
    </xf>
    <xf numFmtId="0" fontId="14" fillId="2" borderId="31" xfId="0" applyFont="1" applyFill="1" applyBorder="1" applyAlignment="1">
      <alignment horizontal="left" vertical="center"/>
    </xf>
    <xf numFmtId="0" fontId="14" fillId="2" borderId="31" xfId="0" applyFont="1" applyFill="1" applyBorder="1" applyAlignment="1">
      <alignment vertical="center"/>
    </xf>
    <xf numFmtId="41" fontId="13" fillId="2" borderId="99" xfId="0" applyNumberFormat="1" applyFont="1" applyFill="1" applyBorder="1" applyAlignment="1">
      <alignment horizontal="right" vertical="center"/>
    </xf>
    <xf numFmtId="41" fontId="14" fillId="2" borderId="45" xfId="0" applyNumberFormat="1" applyFont="1" applyFill="1" applyBorder="1" applyAlignment="1">
      <alignment vertical="center"/>
    </xf>
    <xf numFmtId="41" fontId="14" fillId="2" borderId="100" xfId="0" applyNumberFormat="1" applyFont="1" applyFill="1" applyBorder="1" applyAlignment="1">
      <alignment vertical="center"/>
    </xf>
    <xf numFmtId="0" fontId="14" fillId="8" borderId="32" xfId="0" applyFont="1" applyFill="1" applyBorder="1" applyAlignment="1">
      <alignment vertical="center"/>
    </xf>
    <xf numFmtId="0" fontId="14" fillId="8" borderId="2" xfId="0" applyFont="1" applyFill="1" applyBorder="1">
      <alignment vertical="center"/>
    </xf>
    <xf numFmtId="0" fontId="13" fillId="0" borderId="32" xfId="0" quotePrefix="1" applyFont="1" applyBorder="1" applyAlignment="1">
      <alignment horizontal="distributed" vertical="center"/>
    </xf>
    <xf numFmtId="0" fontId="13" fillId="2" borderId="32" xfId="0" quotePrefix="1" applyFont="1" applyFill="1" applyBorder="1" applyAlignment="1">
      <alignment horizontal="distributed" vertical="center"/>
    </xf>
    <xf numFmtId="0" fontId="14" fillId="0" borderId="0" xfId="0" applyFont="1" applyBorder="1" applyAlignment="1">
      <alignment vertical="center"/>
    </xf>
    <xf numFmtId="0" fontId="13" fillId="0" borderId="32" xfId="0" quotePrefix="1" applyFont="1" applyBorder="1" applyAlignment="1">
      <alignment horizontal="center" vertical="center"/>
    </xf>
    <xf numFmtId="0" fontId="13" fillId="0" borderId="0" xfId="0" quotePrefix="1" applyFont="1" applyBorder="1" applyAlignment="1">
      <alignment horizontal="center" vertical="center"/>
    </xf>
    <xf numFmtId="0" fontId="13" fillId="0" borderId="32" xfId="0" applyFont="1" applyFill="1" applyBorder="1" applyAlignment="1">
      <alignment horizontal="left" vertical="center"/>
    </xf>
    <xf numFmtId="0" fontId="13" fillId="0" borderId="32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1" fontId="14" fillId="0" borderId="101" xfId="0" applyNumberFormat="1" applyFont="1" applyBorder="1" applyAlignment="1">
      <alignment vertical="center"/>
    </xf>
    <xf numFmtId="41" fontId="14" fillId="0" borderId="102" xfId="0" applyNumberFormat="1" applyFont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41" fontId="13" fillId="8" borderId="54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left" vertical="center" indent="1"/>
    </xf>
    <xf numFmtId="41" fontId="13" fillId="0" borderId="0" xfId="0" applyNumberFormat="1" applyFont="1" applyFill="1" applyBorder="1" applyAlignment="1">
      <alignment horizontal="right" vertical="center"/>
    </xf>
    <xf numFmtId="41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>
      <alignment vertical="center"/>
    </xf>
    <xf numFmtId="0" fontId="38" fillId="0" borderId="0" xfId="0" applyFont="1">
      <alignment vertical="center"/>
    </xf>
    <xf numFmtId="0" fontId="36" fillId="3" borderId="54" xfId="0" applyFont="1" applyFill="1" applyBorder="1" applyAlignment="1">
      <alignment horizontal="center" vertical="center" wrapText="1"/>
    </xf>
    <xf numFmtId="0" fontId="36" fillId="3" borderId="103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18" fillId="0" borderId="12" xfId="0" applyFont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04" xfId="0" applyFont="1" applyBorder="1" applyAlignment="1">
      <alignment horizontal="left" vertical="center"/>
    </xf>
    <xf numFmtId="0" fontId="36" fillId="3" borderId="105" xfId="0" applyFont="1" applyFill="1" applyBorder="1" applyAlignment="1">
      <alignment horizontal="center" vertical="center" wrapText="1"/>
    </xf>
    <xf numFmtId="41" fontId="14" fillId="2" borderId="41" xfId="0" applyNumberFormat="1" applyFont="1" applyFill="1" applyBorder="1" applyAlignment="1">
      <alignment horizontal="right" vertical="center"/>
    </xf>
    <xf numFmtId="41" fontId="14" fillId="2" borderId="95" xfId="0" applyNumberFormat="1" applyFont="1" applyFill="1" applyBorder="1" applyAlignment="1">
      <alignment horizontal="right" vertical="center"/>
    </xf>
    <xf numFmtId="41" fontId="14" fillId="8" borderId="2" xfId="0" applyNumberFormat="1" applyFont="1" applyFill="1" applyBorder="1" applyAlignment="1">
      <alignment horizontal="right" vertical="center"/>
    </xf>
    <xf numFmtId="41" fontId="14" fillId="0" borderId="41" xfId="0" applyNumberFormat="1" applyFont="1" applyBorder="1" applyAlignment="1">
      <alignment horizontal="right" vertical="center"/>
    </xf>
    <xf numFmtId="41" fontId="14" fillId="0" borderId="95" xfId="0" applyNumberFormat="1" applyFont="1" applyBorder="1" applyAlignment="1">
      <alignment horizontal="right" vertical="center"/>
    </xf>
    <xf numFmtId="0" fontId="13" fillId="0" borderId="66" xfId="0" applyFont="1" applyBorder="1" applyAlignment="1">
      <alignment horizontal="left" vertical="center"/>
    </xf>
    <xf numFmtId="41" fontId="14" fillId="2" borderId="54" xfId="0" applyNumberFormat="1" applyFont="1" applyFill="1" applyBorder="1" applyAlignment="1">
      <alignment horizontal="right" vertical="center"/>
    </xf>
    <xf numFmtId="41" fontId="13" fillId="0" borderId="105" xfId="0" applyNumberFormat="1" applyFont="1" applyBorder="1" applyAlignment="1">
      <alignment horizontal="right" vertical="center"/>
    </xf>
    <xf numFmtId="41" fontId="13" fillId="0" borderId="106" xfId="0" applyNumberFormat="1" applyFont="1" applyBorder="1" applyAlignment="1">
      <alignment horizontal="right" vertical="center"/>
    </xf>
    <xf numFmtId="41" fontId="13" fillId="0" borderId="107" xfId="0" applyNumberFormat="1" applyFont="1" applyBorder="1" applyAlignment="1">
      <alignment horizontal="right" vertical="center"/>
    </xf>
    <xf numFmtId="41" fontId="13" fillId="0" borderId="108" xfId="0" applyNumberFormat="1" applyFont="1" applyBorder="1" applyAlignment="1">
      <alignment horizontal="right" vertical="center"/>
    </xf>
    <xf numFmtId="41" fontId="14" fillId="0" borderId="106" xfId="0" applyNumberFormat="1" applyFont="1" applyBorder="1" applyAlignment="1">
      <alignment vertical="center"/>
    </xf>
    <xf numFmtId="41" fontId="14" fillId="0" borderId="107" xfId="0" applyNumberFormat="1" applyFont="1" applyBorder="1" applyAlignment="1">
      <alignment vertical="center"/>
    </xf>
    <xf numFmtId="41" fontId="14" fillId="0" borderId="109" xfId="0" applyNumberFormat="1" applyFont="1" applyBorder="1" applyAlignment="1">
      <alignment vertical="center"/>
    </xf>
    <xf numFmtId="41" fontId="13" fillId="0" borderId="110" xfId="0" applyNumberFormat="1" applyFont="1" applyBorder="1" applyAlignment="1">
      <alignment horizontal="right" vertical="center"/>
    </xf>
    <xf numFmtId="41" fontId="14" fillId="0" borderId="107" xfId="0" applyNumberFormat="1" applyFont="1" applyBorder="1" applyAlignment="1">
      <alignment horizontal="right" vertical="center"/>
    </xf>
    <xf numFmtId="41" fontId="14" fillId="0" borderId="32" xfId="0" applyNumberFormat="1" applyFont="1" applyBorder="1" applyAlignment="1">
      <alignment horizontal="right" vertical="center"/>
    </xf>
    <xf numFmtId="41" fontId="13" fillId="0" borderId="107" xfId="0" quotePrefix="1" applyNumberFormat="1" applyFont="1" applyBorder="1" applyAlignment="1">
      <alignment horizontal="right" vertical="center"/>
    </xf>
    <xf numFmtId="0" fontId="13" fillId="0" borderId="16" xfId="0" quotePrefix="1" applyFont="1" applyBorder="1" applyAlignment="1">
      <alignment horizontal="center" vertical="center"/>
    </xf>
    <xf numFmtId="41" fontId="13" fillId="0" borderId="111" xfId="0" applyNumberFormat="1" applyFont="1" applyBorder="1" applyAlignment="1">
      <alignment horizontal="right" vertical="center"/>
    </xf>
    <xf numFmtId="41" fontId="13" fillId="0" borderId="112" xfId="0" applyNumberFormat="1" applyFont="1" applyBorder="1" applyAlignment="1">
      <alignment horizontal="right" vertical="center"/>
    </xf>
    <xf numFmtId="41" fontId="13" fillId="0" borderId="12" xfId="0" applyNumberFormat="1" applyFont="1" applyBorder="1" applyAlignment="1">
      <alignment horizontal="right" vertical="center"/>
    </xf>
    <xf numFmtId="41" fontId="13" fillId="0" borderId="113" xfId="0" applyNumberFormat="1" applyFont="1" applyBorder="1" applyAlignment="1">
      <alignment horizontal="right" vertical="center"/>
    </xf>
    <xf numFmtId="41" fontId="14" fillId="0" borderId="112" xfId="0" applyNumberFormat="1" applyFont="1" applyBorder="1" applyAlignment="1">
      <alignment horizontal="right" vertical="center"/>
    </xf>
    <xf numFmtId="41" fontId="14" fillId="0" borderId="16" xfId="0" applyNumberFormat="1" applyFont="1" applyBorder="1" applyAlignment="1">
      <alignment horizontal="right" vertical="center"/>
    </xf>
    <xf numFmtId="0" fontId="13" fillId="0" borderId="48" xfId="0" quotePrefix="1" applyFont="1" applyBorder="1" applyAlignment="1">
      <alignment horizontal="center" vertical="center"/>
    </xf>
    <xf numFmtId="41" fontId="15" fillId="6" borderId="1" xfId="0" applyNumberFormat="1" applyFont="1" applyFill="1" applyBorder="1" applyAlignment="1">
      <alignment horizontal="right" vertical="center"/>
    </xf>
    <xf numFmtId="41" fontId="15" fillId="6" borderId="2" xfId="0" applyNumberFormat="1" applyFont="1" applyFill="1" applyBorder="1" applyAlignment="1">
      <alignment horizontal="right" vertical="center"/>
    </xf>
    <xf numFmtId="41" fontId="15" fillId="6" borderId="3" xfId="0" applyNumberFormat="1" applyFont="1" applyFill="1" applyBorder="1" applyAlignment="1">
      <alignment horizontal="right" vertical="center"/>
    </xf>
    <xf numFmtId="41" fontId="15" fillId="6" borderId="2" xfId="0" applyNumberFormat="1" applyFont="1" applyFill="1" applyBorder="1" applyAlignment="1">
      <alignment vertical="center"/>
    </xf>
    <xf numFmtId="41" fontId="15" fillId="6" borderId="54" xfId="0" applyNumberFormat="1" applyFont="1" applyFill="1" applyBorder="1" applyAlignment="1">
      <alignment vertical="center"/>
    </xf>
    <xf numFmtId="41" fontId="15" fillId="6" borderId="98" xfId="0" applyNumberFormat="1" applyFont="1" applyFill="1" applyBorder="1" applyAlignment="1">
      <alignment horizontal="right" vertical="center"/>
    </xf>
    <xf numFmtId="41" fontId="15" fillId="6" borderId="56" xfId="0" applyNumberFormat="1" applyFont="1" applyFill="1" applyBorder="1" applyAlignment="1">
      <alignment horizontal="right" vertical="center"/>
    </xf>
    <xf numFmtId="41" fontId="15" fillId="6" borderId="96" xfId="0" applyNumberFormat="1" applyFont="1" applyFill="1" applyBorder="1" applyAlignment="1">
      <alignment horizontal="right" vertical="center"/>
    </xf>
    <xf numFmtId="41" fontId="15" fillId="6" borderId="55" xfId="0" applyNumberFormat="1" applyFont="1" applyFill="1" applyBorder="1" applyAlignment="1">
      <alignment horizontal="right" vertical="center"/>
    </xf>
    <xf numFmtId="41" fontId="15" fillId="6" borderId="101" xfId="0" applyNumberFormat="1" applyFont="1" applyFill="1" applyBorder="1" applyAlignment="1">
      <alignment vertical="center"/>
    </xf>
    <xf numFmtId="41" fontId="15" fillId="6" borderId="102" xfId="0" applyNumberFormat="1" applyFont="1" applyFill="1" applyBorder="1" applyAlignment="1">
      <alignment vertical="center"/>
    </xf>
    <xf numFmtId="0" fontId="0" fillId="0" borderId="0" xfId="0">
      <alignment vertical="center"/>
    </xf>
    <xf numFmtId="0" fontId="39" fillId="3" borderId="114" xfId="0" applyFont="1" applyFill="1" applyBorder="1" applyAlignment="1">
      <alignment horizontal="center" vertical="center"/>
    </xf>
    <xf numFmtId="0" fontId="39" fillId="3" borderId="115" xfId="0" applyFont="1" applyFill="1" applyBorder="1" applyAlignment="1">
      <alignment horizontal="center" vertical="center"/>
    </xf>
    <xf numFmtId="0" fontId="39" fillId="3" borderId="27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41" fontId="39" fillId="3" borderId="27" xfId="0" applyNumberFormat="1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32" xfId="0" applyFont="1" applyBorder="1" applyAlignment="1">
      <alignment horizontal="left" vertical="center"/>
    </xf>
    <xf numFmtId="0" fontId="40" fillId="2" borderId="32" xfId="0" applyFont="1" applyFill="1" applyBorder="1" applyAlignment="1">
      <alignment horizontal="left" vertical="center"/>
    </xf>
    <xf numFmtId="0" fontId="41" fillId="2" borderId="32" xfId="0" applyFont="1" applyFill="1" applyBorder="1" applyAlignment="1">
      <alignment horizontal="left" vertical="center"/>
    </xf>
    <xf numFmtId="0" fontId="42" fillId="0" borderId="0" xfId="0" applyFont="1">
      <alignment vertical="center"/>
    </xf>
    <xf numFmtId="0" fontId="43" fillId="0" borderId="0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41" fontId="39" fillId="3" borderId="28" xfId="0" applyNumberFormat="1" applyFont="1" applyFill="1" applyBorder="1" applyAlignment="1">
      <alignment horizontal="center" vertical="center"/>
    </xf>
    <xf numFmtId="41" fontId="39" fillId="3" borderId="29" xfId="0" applyNumberFormat="1" applyFont="1" applyFill="1" applyBorder="1" applyAlignment="1">
      <alignment horizontal="center" vertical="center"/>
    </xf>
    <xf numFmtId="0" fontId="3" fillId="3" borderId="116" xfId="0" quotePrefix="1" applyFont="1" applyFill="1" applyBorder="1" applyAlignment="1">
      <alignment horizontal="center" vertical="center"/>
    </xf>
    <xf numFmtId="41" fontId="44" fillId="2" borderId="1" xfId="0" applyNumberFormat="1" applyFont="1" applyFill="1" applyBorder="1" applyAlignment="1">
      <alignment horizontal="right" vertical="center"/>
    </xf>
    <xf numFmtId="41" fontId="44" fillId="2" borderId="2" xfId="0" applyNumberFormat="1" applyFont="1" applyFill="1" applyBorder="1" applyAlignment="1">
      <alignment horizontal="right" vertical="center"/>
    </xf>
    <xf numFmtId="41" fontId="44" fillId="2" borderId="54" xfId="0" applyNumberFormat="1" applyFont="1" applyFill="1" applyBorder="1" applyAlignment="1">
      <alignment vertical="center"/>
    </xf>
    <xf numFmtId="41" fontId="45" fillId="0" borderId="1" xfId="0" applyNumberFormat="1" applyFont="1" applyBorder="1" applyAlignment="1">
      <alignment horizontal="right" vertical="center"/>
    </xf>
    <xf numFmtId="41" fontId="45" fillId="0" borderId="2" xfId="0" applyNumberFormat="1" applyFont="1" applyBorder="1" applyAlignment="1">
      <alignment horizontal="right" vertical="center"/>
    </xf>
    <xf numFmtId="41" fontId="45" fillId="2" borderId="1" xfId="0" applyNumberFormat="1" applyFont="1" applyFill="1" applyBorder="1" applyAlignment="1">
      <alignment horizontal="right" vertical="center"/>
    </xf>
    <xf numFmtId="41" fontId="45" fillId="2" borderId="2" xfId="0" applyNumberFormat="1" applyFont="1" applyFill="1" applyBorder="1" applyAlignment="1">
      <alignment horizontal="right" vertical="center"/>
    </xf>
    <xf numFmtId="41" fontId="45" fillId="2" borderId="54" xfId="0" applyNumberFormat="1" applyFont="1" applyFill="1" applyBorder="1" applyAlignment="1">
      <alignment horizontal="right" vertical="center"/>
    </xf>
    <xf numFmtId="41" fontId="44" fillId="0" borderId="54" xfId="0" applyNumberFormat="1" applyFont="1" applyBorder="1" applyAlignment="1">
      <alignment vertical="center"/>
    </xf>
    <xf numFmtId="41" fontId="44" fillId="0" borderId="54" xfId="0" applyNumberFormat="1" applyFont="1" applyFill="1" applyBorder="1" applyAlignment="1">
      <alignment vertical="center"/>
    </xf>
    <xf numFmtId="41" fontId="42" fillId="0" borderId="0" xfId="0" applyNumberFormat="1" applyFont="1">
      <alignment vertical="center"/>
    </xf>
    <xf numFmtId="43" fontId="42" fillId="0" borderId="0" xfId="0" applyNumberFormat="1" applyFont="1">
      <alignment vertical="center"/>
    </xf>
    <xf numFmtId="41" fontId="45" fillId="2" borderId="2" xfId="0" applyNumberFormat="1" applyFont="1" applyFill="1" applyBorder="1" applyAlignment="1">
      <alignment horizontal="right" vertical="center" wrapText="1"/>
    </xf>
    <xf numFmtId="41" fontId="45" fillId="0" borderId="2" xfId="0" applyNumberFormat="1" applyFont="1" applyBorder="1" applyAlignment="1">
      <alignment horizontal="right" vertical="center" wrapText="1"/>
    </xf>
    <xf numFmtId="41" fontId="46" fillId="2" borderId="2" xfId="0" applyNumberFormat="1" applyFont="1" applyFill="1" applyBorder="1" applyAlignment="1">
      <alignment horizontal="right" vertical="center"/>
    </xf>
    <xf numFmtId="41" fontId="44" fillId="0" borderId="2" xfId="0" applyNumberFormat="1" applyFont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47" fillId="0" borderId="12" xfId="0" applyFont="1" applyBorder="1" applyAlignment="1">
      <alignment horizontal="right" vertical="center"/>
    </xf>
    <xf numFmtId="0" fontId="40" fillId="2" borderId="31" xfId="0" applyFont="1" applyFill="1" applyBorder="1" applyAlignment="1">
      <alignment horizontal="left" vertical="center"/>
    </xf>
    <xf numFmtId="41" fontId="45" fillId="2" borderId="36" xfId="0" applyNumberFormat="1" applyFont="1" applyFill="1" applyBorder="1" applyAlignment="1">
      <alignment horizontal="right" vertical="center"/>
    </xf>
    <xf numFmtId="41" fontId="44" fillId="2" borderId="54" xfId="0" applyNumberFormat="1" applyFont="1" applyFill="1" applyBorder="1">
      <alignment vertical="center"/>
    </xf>
    <xf numFmtId="41" fontId="44" fillId="0" borderId="54" xfId="0" applyNumberFormat="1" applyFont="1" applyFill="1" applyBorder="1">
      <alignment vertical="center"/>
    </xf>
    <xf numFmtId="41" fontId="46" fillId="2" borderId="54" xfId="0" applyNumberFormat="1" applyFont="1" applyFill="1" applyBorder="1" applyAlignment="1">
      <alignment vertical="center"/>
    </xf>
    <xf numFmtId="41" fontId="44" fillId="0" borderId="3" xfId="0" applyNumberFormat="1" applyFont="1" applyFill="1" applyBorder="1" applyAlignment="1">
      <alignment vertical="center"/>
    </xf>
    <xf numFmtId="0" fontId="40" fillId="0" borderId="66" xfId="0" applyFont="1" applyBorder="1" applyAlignment="1">
      <alignment horizontal="left" vertical="center"/>
    </xf>
    <xf numFmtId="41" fontId="44" fillId="2" borderId="3" xfId="0" applyNumberFormat="1" applyFont="1" applyFill="1" applyBorder="1" applyAlignment="1">
      <alignment vertical="center"/>
    </xf>
    <xf numFmtId="0" fontId="40" fillId="2" borderId="66" xfId="0" applyFont="1" applyFill="1" applyBorder="1" applyAlignment="1">
      <alignment horizontal="left" vertical="center"/>
    </xf>
    <xf numFmtId="41" fontId="44" fillId="0" borderId="3" xfId="0" applyNumberFormat="1" applyFont="1" applyBorder="1" applyAlignment="1">
      <alignment vertical="center"/>
    </xf>
    <xf numFmtId="41" fontId="44" fillId="0" borderId="1" xfId="0" applyNumberFormat="1" applyFont="1" applyBorder="1" applyAlignment="1">
      <alignment horizontal="right" vertical="center"/>
    </xf>
    <xf numFmtId="0" fontId="40" fillId="0" borderId="32" xfId="0" applyFont="1" applyFill="1" applyBorder="1" applyAlignment="1">
      <alignment horizontal="left" vertical="center"/>
    </xf>
    <xf numFmtId="0" fontId="4" fillId="0" borderId="32" xfId="0" applyFont="1" applyFill="1" applyBorder="1" applyAlignment="1">
      <alignment horizontal="left" vertical="center"/>
    </xf>
    <xf numFmtId="41" fontId="46" fillId="2" borderId="1" xfId="0" applyNumberFormat="1" applyFont="1" applyFill="1" applyBorder="1" applyAlignment="1">
      <alignment horizontal="right" vertical="center"/>
    </xf>
    <xf numFmtId="41" fontId="45" fillId="2" borderId="1" xfId="0" applyNumberFormat="1" applyFont="1" applyFill="1" applyBorder="1" applyAlignment="1">
      <alignment horizontal="right" vertical="center" wrapText="1"/>
    </xf>
    <xf numFmtId="41" fontId="45" fillId="0" borderId="1" xfId="0" applyNumberFormat="1" applyFont="1" applyBorder="1" applyAlignment="1">
      <alignment horizontal="right" vertical="center" wrapText="1"/>
    </xf>
    <xf numFmtId="0" fontId="40" fillId="2" borderId="34" xfId="0" applyFont="1" applyFill="1" applyBorder="1" applyAlignment="1">
      <alignment horizontal="left" vertical="center"/>
    </xf>
    <xf numFmtId="41" fontId="45" fillId="0" borderId="105" xfId="0" applyNumberFormat="1" applyFont="1" applyBorder="1" applyAlignment="1">
      <alignment horizontal="right" vertical="center"/>
    </xf>
    <xf numFmtId="41" fontId="45" fillId="2" borderId="3" xfId="0" applyNumberFormat="1" applyFont="1" applyFill="1" applyBorder="1" applyAlignment="1">
      <alignment horizontal="right" vertical="center"/>
    </xf>
    <xf numFmtId="41" fontId="45" fillId="0" borderId="3" xfId="0" applyNumberFormat="1" applyFont="1" applyBorder="1" applyAlignment="1">
      <alignment horizontal="right" vertical="center"/>
    </xf>
    <xf numFmtId="41" fontId="45" fillId="2" borderId="3" xfId="0" applyNumberFormat="1" applyFont="1" applyFill="1" applyBorder="1" applyAlignment="1">
      <alignment horizontal="right" vertical="center" wrapText="1"/>
    </xf>
    <xf numFmtId="41" fontId="45" fillId="0" borderId="3" xfId="0" applyNumberFormat="1" applyFont="1" applyBorder="1" applyAlignment="1">
      <alignment horizontal="right" vertical="center" wrapText="1"/>
    </xf>
    <xf numFmtId="41" fontId="46" fillId="2" borderId="3" xfId="0" applyNumberFormat="1" applyFont="1" applyFill="1" applyBorder="1" applyAlignment="1">
      <alignment horizontal="right" vertical="center"/>
    </xf>
    <xf numFmtId="41" fontId="44" fillId="0" borderId="3" xfId="0" applyNumberFormat="1" applyFont="1" applyBorder="1" applyAlignment="1">
      <alignment horizontal="right" vertical="center"/>
    </xf>
    <xf numFmtId="41" fontId="44" fillId="2" borderId="3" xfId="0" applyNumberFormat="1" applyFont="1" applyFill="1" applyBorder="1" applyAlignment="1">
      <alignment horizontal="right" vertical="center"/>
    </xf>
    <xf numFmtId="0" fontId="40" fillId="7" borderId="0" xfId="0" applyFont="1" applyFill="1" applyBorder="1" applyAlignment="1">
      <alignment horizontal="left" vertical="center"/>
    </xf>
    <xf numFmtId="0" fontId="40" fillId="7" borderId="12" xfId="0" applyFont="1" applyFill="1" applyBorder="1" applyAlignment="1">
      <alignment horizontal="left" vertical="center"/>
    </xf>
    <xf numFmtId="0" fontId="40" fillId="7" borderId="16" xfId="0" applyFont="1" applyFill="1" applyBorder="1" applyAlignment="1">
      <alignment horizontal="left" vertical="center"/>
    </xf>
    <xf numFmtId="41" fontId="45" fillId="7" borderId="55" xfId="0" applyNumberFormat="1" applyFont="1" applyFill="1" applyBorder="1" applyAlignment="1">
      <alignment horizontal="right" vertical="center"/>
    </xf>
    <xf numFmtId="41" fontId="45" fillId="7" borderId="56" xfId="0" applyNumberFormat="1" applyFont="1" applyFill="1" applyBorder="1" applyAlignment="1">
      <alignment horizontal="right" vertical="center"/>
    </xf>
    <xf numFmtId="41" fontId="45" fillId="7" borderId="96" xfId="0" applyNumberFormat="1" applyFont="1" applyFill="1" applyBorder="1" applyAlignment="1">
      <alignment horizontal="right" vertical="center"/>
    </xf>
    <xf numFmtId="41" fontId="44" fillId="7" borderId="96" xfId="0" applyNumberFormat="1" applyFont="1" applyFill="1" applyBorder="1" applyAlignment="1">
      <alignment vertical="center"/>
    </xf>
    <xf numFmtId="0" fontId="40" fillId="7" borderId="104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8" fillId="0" borderId="0" xfId="0" applyFont="1">
      <alignment vertical="center"/>
    </xf>
    <xf numFmtId="0" fontId="0" fillId="0" borderId="12" xfId="0" applyBorder="1">
      <alignment vertical="center"/>
    </xf>
    <xf numFmtId="0" fontId="40" fillId="2" borderId="0" xfId="0" applyFont="1" applyFill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32" xfId="0" applyFont="1" applyBorder="1" applyAlignment="1">
      <alignment horizontal="left" vertical="center"/>
    </xf>
    <xf numFmtId="0" fontId="40" fillId="2" borderId="32" xfId="0" applyFont="1" applyFill="1" applyBorder="1" applyAlignment="1">
      <alignment horizontal="left" vertical="center"/>
    </xf>
    <xf numFmtId="0" fontId="41" fillId="2" borderId="32" xfId="0" applyFont="1" applyFill="1" applyBorder="1" applyAlignment="1">
      <alignment horizontal="left" vertical="center"/>
    </xf>
    <xf numFmtId="0" fontId="42" fillId="0" borderId="0" xfId="0" applyFont="1">
      <alignment vertical="center"/>
    </xf>
    <xf numFmtId="0" fontId="41" fillId="2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 wrapText="1"/>
    </xf>
    <xf numFmtId="0" fontId="49" fillId="0" borderId="12" xfId="0" applyFont="1" applyBorder="1" applyAlignment="1">
      <alignment horizontal="right" vertical="center"/>
    </xf>
    <xf numFmtId="0" fontId="40" fillId="0" borderId="32" xfId="0" applyFont="1" applyFill="1" applyBorder="1" applyAlignment="1">
      <alignment horizontal="left" vertical="center" wrapText="1"/>
    </xf>
    <xf numFmtId="0" fontId="40" fillId="0" borderId="32" xfId="0" applyFont="1" applyFill="1" applyBorder="1" applyAlignment="1">
      <alignment horizontal="left" vertical="center"/>
    </xf>
    <xf numFmtId="0" fontId="4" fillId="0" borderId="32" xfId="0" applyFont="1" applyFill="1" applyBorder="1" applyAlignment="1">
      <alignment horizontal="left" vertical="center"/>
    </xf>
    <xf numFmtId="0" fontId="40" fillId="2" borderId="34" xfId="0" applyFont="1" applyFill="1" applyBorder="1" applyAlignment="1">
      <alignment horizontal="left" vertical="center"/>
    </xf>
    <xf numFmtId="0" fontId="50" fillId="3" borderId="51" xfId="0" applyFont="1" applyFill="1" applyBorder="1" applyAlignment="1">
      <alignment horizontal="center" vertical="center" wrapText="1"/>
    </xf>
    <xf numFmtId="0" fontId="50" fillId="3" borderId="67" xfId="0" applyFont="1" applyFill="1" applyBorder="1" applyAlignment="1">
      <alignment horizontal="center" vertical="center" wrapText="1"/>
    </xf>
    <xf numFmtId="0" fontId="51" fillId="3" borderId="51" xfId="0" applyFont="1" applyFill="1" applyBorder="1" applyAlignment="1">
      <alignment horizontal="center" vertical="center" wrapText="1"/>
    </xf>
    <xf numFmtId="0" fontId="50" fillId="3" borderId="53" xfId="0" applyFont="1" applyFill="1" applyBorder="1" applyAlignment="1">
      <alignment horizontal="center" vertical="center" wrapText="1"/>
    </xf>
    <xf numFmtId="0" fontId="50" fillId="3" borderId="94" xfId="0" applyFont="1" applyFill="1" applyBorder="1" applyAlignment="1">
      <alignment horizontal="center" vertical="center" wrapText="1"/>
    </xf>
    <xf numFmtId="0" fontId="50" fillId="3" borderId="32" xfId="0" applyFont="1" applyFill="1" applyBorder="1" applyAlignment="1">
      <alignment horizontal="center" vertical="center" wrapText="1"/>
    </xf>
    <xf numFmtId="41" fontId="45" fillId="2" borderId="2" xfId="0" applyNumberFormat="1" applyFont="1" applyFill="1" applyBorder="1" applyAlignment="1">
      <alignment horizontal="left" vertical="center"/>
    </xf>
    <xf numFmtId="41" fontId="45" fillId="0" borderId="2" xfId="0" applyNumberFormat="1" applyFont="1" applyBorder="1" applyAlignment="1">
      <alignment horizontal="left" vertical="center"/>
    </xf>
    <xf numFmtId="41" fontId="44" fillId="0" borderId="2" xfId="0" applyNumberFormat="1" applyFont="1" applyBorder="1" applyAlignment="1">
      <alignment horizontal="left" vertical="center"/>
    </xf>
    <xf numFmtId="41" fontId="44" fillId="2" borderId="2" xfId="0" applyNumberFormat="1" applyFont="1" applyFill="1" applyBorder="1" applyAlignment="1">
      <alignment horizontal="left" vertical="center"/>
    </xf>
    <xf numFmtId="41" fontId="44" fillId="0" borderId="2" xfId="0" applyNumberFormat="1" applyFont="1" applyFill="1" applyBorder="1" applyAlignment="1">
      <alignment horizontal="left" vertical="center"/>
    </xf>
    <xf numFmtId="41" fontId="45" fillId="2" borderId="1" xfId="0" applyNumberFormat="1" applyFont="1" applyFill="1" applyBorder="1" applyAlignment="1">
      <alignment horizontal="left" vertical="center"/>
    </xf>
    <xf numFmtId="41" fontId="45" fillId="0" borderId="1" xfId="0" applyNumberFormat="1" applyFont="1" applyBorder="1" applyAlignment="1">
      <alignment horizontal="left" vertical="center"/>
    </xf>
    <xf numFmtId="41" fontId="44" fillId="0" borderId="1" xfId="0" applyNumberFormat="1" applyFont="1" applyBorder="1" applyAlignment="1">
      <alignment horizontal="left" vertical="center"/>
    </xf>
    <xf numFmtId="41" fontId="44" fillId="2" borderId="54" xfId="0" applyNumberFormat="1" applyFont="1" applyFill="1" applyBorder="1" applyAlignment="1">
      <alignment horizontal="left" vertical="center"/>
    </xf>
    <xf numFmtId="41" fontId="45" fillId="2" borderId="54" xfId="0" applyNumberFormat="1" applyFont="1" applyFill="1" applyBorder="1" applyAlignment="1">
      <alignment horizontal="left" vertical="center"/>
    </xf>
    <xf numFmtId="41" fontId="44" fillId="0" borderId="54" xfId="0" applyNumberFormat="1" applyFont="1" applyBorder="1" applyAlignment="1">
      <alignment horizontal="left" vertical="center"/>
    </xf>
    <xf numFmtId="41" fontId="44" fillId="0" borderId="54" xfId="0" applyNumberFormat="1" applyFont="1" applyFill="1" applyBorder="1" applyAlignment="1">
      <alignment horizontal="left" vertical="center"/>
    </xf>
    <xf numFmtId="0" fontId="50" fillId="3" borderId="59" xfId="0" applyFont="1" applyFill="1" applyBorder="1" applyAlignment="1">
      <alignment horizontal="center" vertical="center" wrapText="1"/>
    </xf>
    <xf numFmtId="0" fontId="50" fillId="3" borderId="63" xfId="0" applyFont="1" applyFill="1" applyBorder="1" applyAlignment="1">
      <alignment horizontal="center" vertical="center" wrapText="1"/>
    </xf>
    <xf numFmtId="0" fontId="50" fillId="3" borderId="60" xfId="0" applyFont="1" applyFill="1" applyBorder="1" applyAlignment="1">
      <alignment horizontal="center" vertical="center" wrapText="1"/>
    </xf>
    <xf numFmtId="0" fontId="50" fillId="3" borderId="62" xfId="0" applyFont="1" applyFill="1" applyBorder="1" applyAlignment="1">
      <alignment horizontal="center" vertical="center" wrapText="1"/>
    </xf>
    <xf numFmtId="0" fontId="50" fillId="3" borderId="97" xfId="0" applyFont="1" applyFill="1" applyBorder="1" applyAlignment="1">
      <alignment horizontal="center" vertical="center" wrapText="1"/>
    </xf>
    <xf numFmtId="41" fontId="45" fillId="2" borderId="3" xfId="0" applyNumberFormat="1" applyFont="1" applyFill="1" applyBorder="1" applyAlignment="1">
      <alignment horizontal="left" vertical="center"/>
    </xf>
    <xf numFmtId="41" fontId="45" fillId="0" borderId="3" xfId="0" applyNumberFormat="1" applyFont="1" applyBorder="1" applyAlignment="1">
      <alignment horizontal="left" vertical="center"/>
    </xf>
    <xf numFmtId="41" fontId="44" fillId="7" borderId="54" xfId="0" applyNumberFormat="1" applyFont="1" applyFill="1" applyBorder="1" applyAlignment="1">
      <alignment horizontal="left" vertical="center"/>
    </xf>
    <xf numFmtId="41" fontId="45" fillId="7" borderId="55" xfId="0" applyNumberFormat="1" applyFont="1" applyFill="1" applyBorder="1" applyAlignment="1">
      <alignment horizontal="left" vertical="center"/>
    </xf>
    <xf numFmtId="41" fontId="45" fillId="7" borderId="56" xfId="0" applyNumberFormat="1" applyFont="1" applyFill="1" applyBorder="1" applyAlignment="1">
      <alignment horizontal="left" vertical="center"/>
    </xf>
    <xf numFmtId="41" fontId="45" fillId="7" borderId="96" xfId="0" applyNumberFormat="1" applyFont="1" applyFill="1" applyBorder="1" applyAlignment="1">
      <alignment horizontal="left" vertical="center"/>
    </xf>
    <xf numFmtId="41" fontId="44" fillId="7" borderId="56" xfId="0" applyNumberFormat="1" applyFont="1" applyFill="1" applyBorder="1" applyAlignment="1">
      <alignment horizontal="left" vertical="center"/>
    </xf>
    <xf numFmtId="41" fontId="44" fillId="7" borderId="58" xfId="0" applyNumberFormat="1" applyFont="1" applyFill="1" applyBorder="1" applyAlignment="1">
      <alignment horizontal="left" vertical="center"/>
    </xf>
    <xf numFmtId="41" fontId="44" fillId="0" borderId="1" xfId="0" applyNumberFormat="1" applyFont="1" applyBorder="1" applyAlignment="1">
      <alignment horizontal="left" vertical="center"/>
    </xf>
    <xf numFmtId="41" fontId="44" fillId="0" borderId="1" xfId="0" applyNumberFormat="1" applyFont="1" applyFill="1" applyBorder="1" applyAlignment="1">
      <alignment horizontal="left" vertical="center"/>
    </xf>
    <xf numFmtId="41" fontId="45" fillId="0" borderId="2" xfId="0" applyNumberFormat="1" applyFont="1" applyFill="1" applyBorder="1" applyAlignment="1">
      <alignment horizontal="left" vertical="center"/>
    </xf>
    <xf numFmtId="41" fontId="45" fillId="0" borderId="3" xfId="0" applyNumberFormat="1" applyFont="1" applyFill="1" applyBorder="1" applyAlignment="1">
      <alignment horizontal="left" vertical="center"/>
    </xf>
    <xf numFmtId="41" fontId="45" fillId="0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41" fontId="44" fillId="0" borderId="1" xfId="0" applyNumberFormat="1" applyFont="1" applyFill="1" applyBorder="1" applyAlignment="1">
      <alignment horizontal="right" vertical="center"/>
    </xf>
    <xf numFmtId="41" fontId="44" fillId="0" borderId="2" xfId="0" applyNumberFormat="1" applyFont="1" applyFill="1" applyBorder="1" applyAlignment="1">
      <alignment horizontal="right" vertical="center"/>
    </xf>
    <xf numFmtId="41" fontId="44" fillId="0" borderId="3" xfId="0" applyNumberFormat="1" applyFont="1" applyFill="1" applyBorder="1" applyAlignment="1">
      <alignment horizontal="right" vertical="center"/>
    </xf>
    <xf numFmtId="41" fontId="45" fillId="0" borderId="2" xfId="0" quotePrefix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left" vertical="center"/>
    </xf>
    <xf numFmtId="0" fontId="14" fillId="0" borderId="117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 wrapText="1"/>
    </xf>
    <xf numFmtId="41" fontId="13" fillId="0" borderId="6" xfId="0" applyNumberFormat="1" applyFont="1" applyFill="1" applyBorder="1" applyAlignment="1">
      <alignment horizontal="right" vertical="center"/>
    </xf>
    <xf numFmtId="41" fontId="13" fillId="0" borderId="7" xfId="0" applyNumberFormat="1" applyFont="1" applyFill="1" applyBorder="1" applyAlignment="1">
      <alignment horizontal="right" vertical="center"/>
    </xf>
    <xf numFmtId="41" fontId="13" fillId="0" borderId="8" xfId="0" applyNumberFormat="1" applyFont="1" applyFill="1" applyBorder="1" applyAlignment="1">
      <alignment horizontal="right" vertical="center"/>
    </xf>
    <xf numFmtId="41" fontId="13" fillId="0" borderId="9" xfId="0" applyNumberFormat="1" applyFont="1" applyFill="1" applyBorder="1" applyAlignment="1">
      <alignment horizontal="right" vertical="center"/>
    </xf>
    <xf numFmtId="41" fontId="14" fillId="0" borderId="7" xfId="0" applyNumberFormat="1" applyFont="1" applyFill="1" applyBorder="1" applyAlignment="1">
      <alignment vertical="center"/>
    </xf>
    <xf numFmtId="41" fontId="14" fillId="0" borderId="118" xfId="0" applyNumberFormat="1" applyFont="1" applyFill="1" applyBorder="1" applyAlignment="1">
      <alignment vertical="center"/>
    </xf>
    <xf numFmtId="41" fontId="14" fillId="0" borderId="5" xfId="0" applyNumberFormat="1" applyFont="1" applyFill="1" applyBorder="1" applyAlignment="1">
      <alignment vertical="center"/>
    </xf>
    <xf numFmtId="0" fontId="14" fillId="0" borderId="5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/>
    </xf>
    <xf numFmtId="41" fontId="7" fillId="0" borderId="2" xfId="0" applyNumberFormat="1" applyFont="1" applyFill="1" applyBorder="1" applyAlignment="1">
      <alignment horizontal="right" vertical="center"/>
    </xf>
    <xf numFmtId="0" fontId="8" fillId="8" borderId="0" xfId="0" applyFont="1" applyFill="1" applyBorder="1" applyAlignment="1">
      <alignment horizontal="justify" vertical="center" wrapText="1"/>
    </xf>
    <xf numFmtId="0" fontId="7" fillId="8" borderId="0" xfId="0" applyFont="1" applyFill="1" applyBorder="1" applyAlignment="1">
      <alignment horizontal="left" vertical="center" wrapText="1"/>
    </xf>
    <xf numFmtId="0" fontId="7" fillId="8" borderId="32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8" fillId="0" borderId="32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7" fillId="0" borderId="32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justify" vertical="center" wrapText="1"/>
    </xf>
    <xf numFmtId="0" fontId="10" fillId="0" borderId="32" xfId="0" applyFont="1" applyFill="1" applyBorder="1" applyAlignment="1">
      <alignment horizontal="justify" vertical="center" wrapText="1"/>
    </xf>
    <xf numFmtId="41" fontId="8" fillId="3" borderId="76" xfId="0" quotePrefix="1" applyNumberFormat="1" applyFont="1" applyFill="1" applyBorder="1" applyAlignment="1">
      <alignment horizontal="center" vertical="center" wrapText="1"/>
    </xf>
    <xf numFmtId="177" fontId="20" fillId="3" borderId="65" xfId="0" quotePrefix="1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>
      <alignment vertical="center"/>
    </xf>
    <xf numFmtId="41" fontId="7" fillId="0" borderId="18" xfId="0" applyNumberFormat="1" applyFont="1" applyFill="1" applyBorder="1" applyAlignment="1">
      <alignment horizontal="right" vertical="center"/>
    </xf>
    <xf numFmtId="177" fontId="7" fillId="0" borderId="14" xfId="0" applyNumberFormat="1" applyFont="1" applyFill="1" applyBorder="1">
      <alignment vertical="center"/>
    </xf>
    <xf numFmtId="177" fontId="7" fillId="2" borderId="18" xfId="0" applyNumberFormat="1" applyFont="1" applyFill="1" applyBorder="1">
      <alignment vertical="center"/>
    </xf>
    <xf numFmtId="41" fontId="8" fillId="3" borderId="53" xfId="0" quotePrefix="1" applyNumberFormat="1" applyFont="1" applyFill="1" applyBorder="1" applyAlignment="1">
      <alignment horizontal="center" vertical="center"/>
    </xf>
    <xf numFmtId="0" fontId="10" fillId="3" borderId="65" xfId="0" quotePrefix="1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vertical="center" wrapText="1"/>
    </xf>
    <xf numFmtId="0" fontId="8" fillId="0" borderId="5" xfId="0" applyFont="1" applyBorder="1" applyAlignment="1">
      <alignment horizontal="left" vertical="center"/>
    </xf>
    <xf numFmtId="0" fontId="8" fillId="0" borderId="119" xfId="0" applyFont="1" applyFill="1" applyBorder="1" applyAlignment="1">
      <alignment horizontal="left" vertical="center" wrapText="1"/>
    </xf>
    <xf numFmtId="41" fontId="7" fillId="0" borderId="7" xfId="0" applyNumberFormat="1" applyFont="1" applyFill="1" applyBorder="1" applyAlignment="1">
      <alignment horizontal="right" vertical="center"/>
    </xf>
    <xf numFmtId="41" fontId="7" fillId="0" borderId="8" xfId="0" applyNumberFormat="1" applyFont="1" applyFill="1" applyBorder="1" applyAlignment="1">
      <alignment horizontal="right" vertical="center"/>
    </xf>
    <xf numFmtId="41" fontId="7" fillId="0" borderId="120" xfId="0" applyNumberFormat="1" applyFont="1" applyFill="1" applyBorder="1" applyAlignment="1">
      <alignment vertical="center"/>
    </xf>
    <xf numFmtId="41" fontId="7" fillId="0" borderId="121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horizontal="left" vertical="center" wrapText="1"/>
    </xf>
    <xf numFmtId="41" fontId="45" fillId="0" borderId="2" xfId="0" quotePrefix="1" applyNumberFormat="1" applyFont="1" applyBorder="1" applyAlignment="1">
      <alignment horizontal="right" vertical="center"/>
    </xf>
    <xf numFmtId="41" fontId="15" fillId="0" borderId="2" xfId="0" applyNumberFormat="1" applyFont="1" applyFill="1" applyBorder="1" applyAlignment="1">
      <alignment horizontal="right" vertical="center"/>
    </xf>
    <xf numFmtId="41" fontId="15" fillId="0" borderId="33" xfId="0" applyNumberFormat="1" applyFont="1" applyFill="1" applyBorder="1" applyAlignment="1">
      <alignment horizontal="right" vertical="center"/>
    </xf>
    <xf numFmtId="41" fontId="15" fillId="0" borderId="1" xfId="0" applyNumberFormat="1" applyFont="1" applyFill="1" applyBorder="1" applyAlignment="1">
      <alignment horizontal="right" vertical="center"/>
    </xf>
    <xf numFmtId="41" fontId="15" fillId="0" borderId="33" xfId="0" applyNumberFormat="1" applyFont="1" applyFill="1" applyBorder="1" applyAlignment="1">
      <alignment vertical="center"/>
    </xf>
    <xf numFmtId="41" fontId="15" fillId="0" borderId="42" xfId="0" applyNumberFormat="1" applyFont="1" applyFill="1" applyBorder="1" applyAlignment="1">
      <alignment horizontal="right" vertical="center"/>
    </xf>
    <xf numFmtId="0" fontId="8" fillId="9" borderId="32" xfId="0" applyFont="1" applyFill="1" applyBorder="1" applyAlignment="1">
      <alignment horizontal="left" vertical="center" wrapText="1"/>
    </xf>
    <xf numFmtId="0" fontId="8" fillId="9" borderId="0" xfId="0" applyFont="1" applyFill="1" applyBorder="1" applyAlignment="1">
      <alignment horizontal="justify" vertical="center" wrapText="1"/>
    </xf>
    <xf numFmtId="0" fontId="10" fillId="9" borderId="0" xfId="0" applyFont="1" applyFill="1" applyBorder="1" applyAlignment="1">
      <alignment vertical="center" wrapText="1"/>
    </xf>
    <xf numFmtId="41" fontId="10" fillId="0" borderId="1" xfId="0" applyNumberFormat="1" applyFont="1" applyFill="1" applyBorder="1" applyAlignment="1">
      <alignment horizontal="right" vertical="center"/>
    </xf>
    <xf numFmtId="41" fontId="10" fillId="0" borderId="2" xfId="0" applyNumberFormat="1" applyFont="1" applyFill="1" applyBorder="1" applyAlignment="1">
      <alignment horizontal="right" vertical="center"/>
    </xf>
    <xf numFmtId="41" fontId="10" fillId="0" borderId="33" xfId="0" applyNumberFormat="1" applyFont="1" applyFill="1" applyBorder="1" applyAlignment="1">
      <alignment horizontal="right" vertical="center"/>
    </xf>
    <xf numFmtId="41" fontId="10" fillId="0" borderId="2" xfId="0" applyNumberFormat="1" applyFont="1" applyFill="1" applyBorder="1" applyAlignment="1">
      <alignment vertical="center"/>
    </xf>
    <xf numFmtId="41" fontId="10" fillId="0" borderId="54" xfId="0" applyNumberFormat="1" applyFont="1" applyFill="1" applyBorder="1" applyAlignment="1">
      <alignment vertical="center"/>
    </xf>
    <xf numFmtId="41" fontId="15" fillId="9" borderId="1" xfId="0" applyNumberFormat="1" applyFont="1" applyFill="1" applyBorder="1" applyAlignment="1">
      <alignment horizontal="right" vertical="center"/>
    </xf>
    <xf numFmtId="41" fontId="15" fillId="9" borderId="2" xfId="0" applyNumberFormat="1" applyFont="1" applyFill="1" applyBorder="1" applyAlignment="1">
      <alignment horizontal="right" vertical="center"/>
    </xf>
    <xf numFmtId="41" fontId="15" fillId="9" borderId="3" xfId="0" applyNumberFormat="1" applyFont="1" applyFill="1" applyBorder="1" applyAlignment="1">
      <alignment horizontal="right" vertical="center"/>
    </xf>
    <xf numFmtId="41" fontId="15" fillId="9" borderId="41" xfId="0" applyNumberFormat="1" applyFont="1" applyFill="1" applyBorder="1" applyAlignment="1">
      <alignment horizontal="right" vertical="center"/>
    </xf>
    <xf numFmtId="41" fontId="15" fillId="9" borderId="95" xfId="0" applyNumberFormat="1" applyFont="1" applyFill="1" applyBorder="1" applyAlignment="1">
      <alignment horizontal="right" vertical="center"/>
    </xf>
    <xf numFmtId="0" fontId="14" fillId="7" borderId="0" xfId="0" applyFont="1" applyFill="1" applyBorder="1" applyAlignment="1">
      <alignment vertical="center"/>
    </xf>
    <xf numFmtId="41" fontId="15" fillId="7" borderId="1" xfId="0" applyNumberFormat="1" applyFont="1" applyFill="1" applyBorder="1" applyAlignment="1">
      <alignment horizontal="right" vertical="center"/>
    </xf>
    <xf numFmtId="41" fontId="15" fillId="7" borderId="2" xfId="0" applyNumberFormat="1" applyFont="1" applyFill="1" applyBorder="1" applyAlignment="1">
      <alignment horizontal="right" vertical="center"/>
    </xf>
    <xf numFmtId="41" fontId="15" fillId="7" borderId="3" xfId="0" applyNumberFormat="1" applyFont="1" applyFill="1" applyBorder="1" applyAlignment="1">
      <alignment horizontal="right" vertical="center"/>
    </xf>
    <xf numFmtId="41" fontId="15" fillId="7" borderId="2" xfId="0" applyNumberFormat="1" applyFont="1" applyFill="1" applyBorder="1" applyAlignment="1">
      <alignment vertical="center"/>
    </xf>
    <xf numFmtId="41" fontId="15" fillId="7" borderId="54" xfId="0" applyNumberFormat="1" applyFont="1" applyFill="1" applyBorder="1" applyAlignment="1">
      <alignment vertical="center"/>
    </xf>
    <xf numFmtId="0" fontId="14" fillId="2" borderId="0" xfId="0" applyFont="1" applyFill="1" applyBorder="1" applyAlignment="1">
      <alignment horizontal="left" vertical="center" wrapText="1"/>
    </xf>
    <xf numFmtId="41" fontId="13" fillId="0" borderId="1" xfId="1" applyFont="1" applyBorder="1" applyAlignment="1">
      <alignment horizontal="right" vertical="center"/>
    </xf>
    <xf numFmtId="41" fontId="13" fillId="0" borderId="2" xfId="1" applyFont="1" applyBorder="1" applyAlignment="1">
      <alignment horizontal="right" vertical="center"/>
    </xf>
    <xf numFmtId="41" fontId="13" fillId="0" borderId="3" xfId="1" applyFont="1" applyBorder="1" applyAlignment="1">
      <alignment horizontal="right" vertical="center"/>
    </xf>
    <xf numFmtId="41" fontId="13" fillId="0" borderId="55" xfId="1" applyFont="1" applyBorder="1" applyAlignment="1">
      <alignment horizontal="right" vertical="center"/>
    </xf>
    <xf numFmtId="41" fontId="13" fillId="0" borderId="56" xfId="1" applyFont="1" applyBorder="1" applyAlignment="1">
      <alignment horizontal="right" vertical="center"/>
    </xf>
    <xf numFmtId="41" fontId="13" fillId="0" borderId="96" xfId="1" applyFont="1" applyBorder="1" applyAlignment="1">
      <alignment horizontal="right" vertical="center"/>
    </xf>
    <xf numFmtId="41" fontId="14" fillId="0" borderId="2" xfId="1" applyFont="1" applyBorder="1" applyAlignment="1">
      <alignment horizontal="right" vertical="center"/>
    </xf>
    <xf numFmtId="41" fontId="14" fillId="0" borderId="54" xfId="1" applyFont="1" applyBorder="1" applyAlignment="1">
      <alignment horizontal="right" vertical="center"/>
    </xf>
    <xf numFmtId="41" fontId="14" fillId="0" borderId="56" xfId="1" applyFont="1" applyBorder="1" applyAlignment="1">
      <alignment horizontal="right" vertical="center"/>
    </xf>
    <xf numFmtId="41" fontId="14" fillId="0" borderId="58" xfId="1" applyFont="1" applyBorder="1" applyAlignment="1">
      <alignment horizontal="right" vertical="center"/>
    </xf>
    <xf numFmtId="0" fontId="31" fillId="3" borderId="40" xfId="0" quotePrefix="1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 wrapText="1"/>
    </xf>
    <xf numFmtId="0" fontId="52" fillId="0" borderId="1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115" xfId="0" applyFont="1" applyFill="1" applyBorder="1" applyAlignment="1">
      <alignment horizontal="center" vertical="center"/>
    </xf>
    <xf numFmtId="178" fontId="14" fillId="2" borderId="0" xfId="0" applyNumberFormat="1" applyFont="1" applyFill="1" applyAlignment="1">
      <alignment horizontal="distributed" vertical="center" textRotation="255" readingOrder="2"/>
    </xf>
    <xf numFmtId="0" fontId="14" fillId="2" borderId="0" xfId="0" applyFont="1" applyFill="1" applyAlignment="1">
      <alignment horizontal="center" vertical="center" textRotation="255"/>
    </xf>
    <xf numFmtId="0" fontId="14" fillId="2" borderId="31" xfId="0" applyFont="1" applyFill="1" applyBorder="1" applyAlignment="1">
      <alignment horizontal="center" vertical="center" textRotation="255"/>
    </xf>
    <xf numFmtId="0" fontId="14" fillId="2" borderId="0" xfId="0" applyFont="1" applyFill="1" applyBorder="1" applyAlignment="1">
      <alignment horizontal="center" vertical="center" textRotation="255"/>
    </xf>
    <xf numFmtId="0" fontId="14" fillId="2" borderId="12" xfId="0" applyFont="1" applyFill="1" applyBorder="1" applyAlignment="1">
      <alignment horizontal="center" vertical="center" textRotation="255"/>
    </xf>
    <xf numFmtId="0" fontId="14" fillId="2" borderId="0" xfId="0" applyFont="1" applyFill="1" applyBorder="1" applyAlignment="1">
      <alignment horizontal="left" vertical="center" wrapText="1"/>
    </xf>
    <xf numFmtId="0" fontId="14" fillId="2" borderId="32" xfId="0" applyFont="1" applyFill="1" applyBorder="1" applyAlignment="1">
      <alignment horizontal="left" vertical="center" wrapText="1"/>
    </xf>
    <xf numFmtId="0" fontId="13" fillId="8" borderId="0" xfId="0" applyFont="1" applyFill="1" applyBorder="1" applyAlignment="1">
      <alignment horizontal="justify" vertical="center" wrapText="1"/>
    </xf>
    <xf numFmtId="0" fontId="13" fillId="8" borderId="32" xfId="0" applyFont="1" applyFill="1" applyBorder="1" applyAlignment="1">
      <alignment horizontal="justify" vertical="center" wrapText="1"/>
    </xf>
    <xf numFmtId="0" fontId="14" fillId="8" borderId="0" xfId="0" applyFont="1" applyFill="1" applyBorder="1" applyAlignment="1">
      <alignment horizontal="justify" vertical="center" wrapText="1"/>
    </xf>
    <xf numFmtId="0" fontId="14" fillId="8" borderId="32" xfId="0" applyFont="1" applyFill="1" applyBorder="1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  <xf numFmtId="0" fontId="13" fillId="8" borderId="0" xfId="0" applyFont="1" applyFill="1" applyBorder="1" applyAlignment="1">
      <alignment horizontal="left" vertical="center" wrapText="1"/>
    </xf>
    <xf numFmtId="0" fontId="13" fillId="8" borderId="32" xfId="0" applyFont="1" applyFill="1" applyBorder="1" applyAlignment="1">
      <alignment horizontal="left" vertical="center" wrapText="1"/>
    </xf>
    <xf numFmtId="0" fontId="14" fillId="8" borderId="0" xfId="0" applyFont="1" applyFill="1" applyBorder="1" applyAlignment="1">
      <alignment horizontal="left" vertical="center" wrapText="1"/>
    </xf>
    <xf numFmtId="0" fontId="14" fillId="8" borderId="32" xfId="0" applyFont="1" applyFill="1" applyBorder="1" applyAlignment="1">
      <alignment horizontal="left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3" borderId="115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justify" vertical="center" wrapText="1"/>
    </xf>
    <xf numFmtId="0" fontId="14" fillId="0" borderId="32" xfId="0" applyFont="1" applyBorder="1" applyAlignment="1">
      <alignment horizontal="justify" vertical="center" wrapText="1"/>
    </xf>
    <xf numFmtId="0" fontId="14" fillId="2" borderId="0" xfId="0" applyFont="1" applyFill="1" applyBorder="1" applyAlignment="1">
      <alignment horizontal="justify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3" borderId="115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left" vertical="center" wrapText="1"/>
    </xf>
    <xf numFmtId="0" fontId="7" fillId="2" borderId="3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8" borderId="0" xfId="0" applyFont="1" applyFill="1" applyBorder="1" applyAlignment="1">
      <alignment horizontal="justify" vertical="center" wrapText="1"/>
    </xf>
    <xf numFmtId="0" fontId="8" fillId="8" borderId="32" xfId="0" applyFont="1" applyFill="1" applyBorder="1" applyAlignment="1">
      <alignment horizontal="justify" vertical="center" wrapText="1"/>
    </xf>
    <xf numFmtId="0" fontId="7" fillId="8" borderId="0" xfId="0" applyFont="1" applyFill="1" applyBorder="1" applyAlignment="1">
      <alignment horizontal="justify" vertical="center" wrapText="1"/>
    </xf>
    <xf numFmtId="0" fontId="7" fillId="8" borderId="32" xfId="0" applyFont="1" applyFill="1" applyBorder="1" applyAlignment="1">
      <alignment horizontal="justify" vertical="center" wrapText="1"/>
    </xf>
    <xf numFmtId="0" fontId="7" fillId="8" borderId="0" xfId="0" applyFont="1" applyFill="1" applyBorder="1" applyAlignment="1">
      <alignment horizontal="justify" vertical="center"/>
    </xf>
    <xf numFmtId="0" fontId="7" fillId="8" borderId="32" xfId="0" applyFont="1" applyFill="1" applyBorder="1" applyAlignment="1">
      <alignment horizontal="justify" vertical="center"/>
    </xf>
    <xf numFmtId="0" fontId="7" fillId="8" borderId="0" xfId="0" applyFont="1" applyFill="1" applyBorder="1" applyAlignment="1">
      <alignment horizontal="left" vertical="center" wrapText="1"/>
    </xf>
    <xf numFmtId="0" fontId="7" fillId="8" borderId="32" xfId="0" applyFont="1" applyFill="1" applyBorder="1" applyAlignment="1">
      <alignment horizontal="left" vertical="center" wrapText="1"/>
    </xf>
    <xf numFmtId="0" fontId="8" fillId="3" borderId="27" xfId="0" applyFont="1" applyFill="1" applyBorder="1" applyAlignment="1">
      <alignment horizontal="center" vertical="center"/>
    </xf>
    <xf numFmtId="0" fontId="8" fillId="3" borderId="115" xfId="0" applyFont="1" applyFill="1" applyBorder="1" applyAlignment="1">
      <alignment horizontal="center" vertical="center"/>
    </xf>
    <xf numFmtId="0" fontId="8" fillId="3" borderId="5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67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textRotation="255"/>
    </xf>
    <xf numFmtId="0" fontId="7" fillId="2" borderId="31" xfId="0" applyFont="1" applyFill="1" applyBorder="1" applyAlignment="1">
      <alignment horizontal="center" vertical="center" textRotation="255"/>
    </xf>
    <xf numFmtId="0" fontId="7" fillId="2" borderId="0" xfId="0" applyFont="1" applyFill="1" applyBorder="1" applyAlignment="1">
      <alignment horizontal="center" vertical="center" textRotation="255"/>
    </xf>
    <xf numFmtId="0" fontId="7" fillId="2" borderId="12" xfId="0" applyFont="1" applyFill="1" applyBorder="1" applyAlignment="1">
      <alignment horizontal="center" vertical="center" textRotation="255"/>
    </xf>
    <xf numFmtId="0" fontId="23" fillId="3" borderId="0" xfId="0" applyFont="1" applyFill="1" applyBorder="1" applyAlignment="1">
      <alignment horizontal="center" vertical="center" wrapText="1"/>
    </xf>
    <xf numFmtId="0" fontId="23" fillId="3" borderId="32" xfId="0" applyFont="1" applyFill="1" applyBorder="1" applyAlignment="1">
      <alignment horizontal="center" vertical="center" wrapText="1"/>
    </xf>
    <xf numFmtId="0" fontId="23" fillId="3" borderId="50" xfId="0" applyFont="1" applyFill="1" applyBorder="1" applyAlignment="1">
      <alignment horizontal="center" vertical="center" wrapText="1"/>
    </xf>
    <xf numFmtId="0" fontId="23" fillId="3" borderId="67" xfId="0" applyFont="1" applyFill="1" applyBorder="1" applyAlignment="1">
      <alignment horizontal="center" vertical="center" wrapText="1"/>
    </xf>
    <xf numFmtId="0" fontId="23" fillId="3" borderId="48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left" vertical="center"/>
    </xf>
    <xf numFmtId="0" fontId="7" fillId="2" borderId="34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8" fillId="0" borderId="32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7" fillId="0" borderId="32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50" fillId="3" borderId="48" xfId="0" applyFont="1" applyFill="1" applyBorder="1" applyAlignment="1">
      <alignment horizontal="center" vertical="center"/>
    </xf>
    <xf numFmtId="0" fontId="50" fillId="3" borderId="68" xfId="0" applyFont="1" applyFill="1" applyBorder="1" applyAlignment="1">
      <alignment horizontal="center" vertical="center"/>
    </xf>
    <xf numFmtId="0" fontId="50" fillId="3" borderId="50" xfId="0" applyFont="1" applyFill="1" applyBorder="1" applyAlignment="1">
      <alignment horizontal="center" vertical="center"/>
    </xf>
    <xf numFmtId="0" fontId="50" fillId="3" borderId="67" xfId="0" applyFont="1" applyFill="1" applyBorder="1" applyAlignment="1">
      <alignment horizontal="center" vertical="center"/>
    </xf>
    <xf numFmtId="0" fontId="50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8" fillId="3" borderId="67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justify" vertical="center" wrapText="1"/>
    </xf>
    <xf numFmtId="0" fontId="10" fillId="0" borderId="0" xfId="0" applyFont="1" applyFill="1" applyBorder="1" applyAlignment="1">
      <alignment horizontal="justify" vertical="center" wrapText="1"/>
    </xf>
    <xf numFmtId="0" fontId="10" fillId="0" borderId="32" xfId="0" applyFont="1" applyFill="1" applyBorder="1" applyAlignment="1">
      <alignment horizontal="justify" vertical="center" wrapText="1"/>
    </xf>
    <xf numFmtId="0" fontId="36" fillId="3" borderId="0" xfId="0" applyFont="1" applyFill="1" applyBorder="1" applyAlignment="1">
      <alignment horizontal="center" vertical="center"/>
    </xf>
    <xf numFmtId="0" fontId="36" fillId="3" borderId="32" xfId="0" applyFont="1" applyFill="1" applyBorder="1" applyAlignment="1">
      <alignment horizontal="center" vertical="center"/>
    </xf>
    <xf numFmtId="0" fontId="36" fillId="3" borderId="50" xfId="0" applyFont="1" applyFill="1" applyBorder="1" applyAlignment="1">
      <alignment horizontal="center" vertical="center"/>
    </xf>
    <xf numFmtId="0" fontId="36" fillId="3" borderId="67" xfId="0" applyFont="1" applyFill="1" applyBorder="1" applyAlignment="1">
      <alignment horizontal="center" vertical="center"/>
    </xf>
    <xf numFmtId="0" fontId="36" fillId="3" borderId="122" xfId="0" applyFont="1" applyFill="1" applyBorder="1" applyAlignment="1">
      <alignment horizontal="center" vertical="center"/>
    </xf>
    <xf numFmtId="0" fontId="36" fillId="3" borderId="48" xfId="0" applyFont="1" applyFill="1" applyBorder="1" applyAlignment="1">
      <alignment horizontal="center" vertical="center"/>
    </xf>
    <xf numFmtId="0" fontId="36" fillId="3" borderId="123" xfId="0" applyFont="1" applyFill="1" applyBorder="1" applyAlignment="1">
      <alignment horizontal="center" vertical="center"/>
    </xf>
    <xf numFmtId="0" fontId="36" fillId="3" borderId="68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36" fillId="3" borderId="119" xfId="0" applyFont="1" applyFill="1" applyBorder="1" applyAlignment="1">
      <alignment horizontal="center" vertical="center"/>
    </xf>
    <xf numFmtId="0" fontId="36" fillId="3" borderId="6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</xdr:row>
      <xdr:rowOff>66675</xdr:rowOff>
    </xdr:from>
    <xdr:to>
      <xdr:col>14</xdr:col>
      <xdr:colOff>266700</xdr:colOff>
      <xdr:row>7</xdr:row>
      <xdr:rowOff>85725</xdr:rowOff>
    </xdr:to>
    <xdr:pic>
      <xdr:nvPicPr>
        <xdr:cNvPr id="1040" name="_x205058896" descr="EMB00000c1c3e3d">
          <a:extLst>
            <a:ext uri="{FF2B5EF4-FFF2-40B4-BE49-F238E27FC236}">
              <a16:creationId xmlns:a16="http://schemas.microsoft.com/office/drawing/2014/main" id="{6ABDD324-155D-EF09-D496-DF7B6E33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409575"/>
          <a:ext cx="9144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200025</xdr:colOff>
      <xdr:row>21</xdr:row>
      <xdr:rowOff>76200</xdr:rowOff>
    </xdr:from>
    <xdr:to>
      <xdr:col>9</xdr:col>
      <xdr:colOff>361950</xdr:colOff>
      <xdr:row>24</xdr:row>
      <xdr:rowOff>161925</xdr:rowOff>
    </xdr:to>
    <xdr:pic>
      <xdr:nvPicPr>
        <xdr:cNvPr id="1041" name="_x202451400" descr="EMB00000c1c3e38">
          <a:extLst>
            <a:ext uri="{FF2B5EF4-FFF2-40B4-BE49-F238E27FC236}">
              <a16:creationId xmlns:a16="http://schemas.microsoft.com/office/drawing/2014/main" id="{B8FB3F4D-1B3F-CD70-6358-535F3755E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4762500"/>
          <a:ext cx="18478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342900</xdr:colOff>
      <xdr:row>2</xdr:row>
      <xdr:rowOff>76200</xdr:rowOff>
    </xdr:from>
    <xdr:to>
      <xdr:col>3</xdr:col>
      <xdr:colOff>238125</xdr:colOff>
      <xdr:row>8</xdr:row>
      <xdr:rowOff>171450</xdr:rowOff>
    </xdr:to>
    <xdr:pic>
      <xdr:nvPicPr>
        <xdr:cNvPr id="1042" name="그림 2" descr="DRW00001c6c0e56">
          <a:extLst>
            <a:ext uri="{FF2B5EF4-FFF2-40B4-BE49-F238E27FC236}">
              <a16:creationId xmlns:a16="http://schemas.microsoft.com/office/drawing/2014/main" id="{F32C7169-1F64-29DE-0EB9-795D71CC2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419100"/>
          <a:ext cx="101917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workbookViewId="0">
      <selection activeCell="B2" sqref="B2"/>
    </sheetView>
  </sheetViews>
  <sheetFormatPr defaultRowHeight="16.5"/>
  <cols>
    <col min="1" max="1" width="1.875" customWidth="1"/>
    <col min="2" max="15" width="7.375" customWidth="1"/>
    <col min="16" max="16" width="1.875" customWidth="1"/>
  </cols>
  <sheetData>
    <row r="1" spans="1:16" ht="12" customHeight="1" thickTop="1" thickBot="1">
      <c r="A1" s="553"/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5"/>
    </row>
    <row r="2" spans="1:16" ht="15" customHeight="1" thickTop="1">
      <c r="A2" s="556"/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9"/>
      <c r="P2" s="560"/>
    </row>
    <row r="3" spans="1:16" ht="15" customHeight="1">
      <c r="A3" s="556"/>
      <c r="B3" s="561"/>
      <c r="C3" s="562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3"/>
      <c r="P3" s="560"/>
    </row>
    <row r="4" spans="1:16" ht="15" customHeight="1">
      <c r="A4" s="556"/>
      <c r="B4" s="561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O4" s="563"/>
      <c r="P4" s="560"/>
    </row>
    <row r="5" spans="1:16" ht="15" customHeight="1">
      <c r="A5" s="556"/>
      <c r="B5" s="561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3"/>
      <c r="P5" s="560"/>
    </row>
    <row r="6" spans="1:16" ht="15" customHeight="1">
      <c r="A6" s="556"/>
      <c r="B6" s="561"/>
      <c r="C6" s="562"/>
      <c r="D6" s="562"/>
      <c r="E6" s="562"/>
      <c r="F6" s="562"/>
      <c r="G6" s="562"/>
      <c r="H6" s="562"/>
      <c r="I6" s="562"/>
      <c r="J6" s="562"/>
      <c r="K6" s="562"/>
      <c r="L6" s="562"/>
      <c r="M6" s="562"/>
      <c r="N6" s="562"/>
      <c r="O6" s="563"/>
      <c r="P6" s="560"/>
    </row>
    <row r="7" spans="1:16" ht="15" customHeight="1">
      <c r="A7" s="556"/>
      <c r="B7" s="561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3"/>
      <c r="P7" s="560"/>
    </row>
    <row r="8" spans="1:16" ht="15" customHeight="1">
      <c r="A8" s="556"/>
      <c r="B8" s="561"/>
      <c r="C8" s="562"/>
      <c r="D8" s="562"/>
      <c r="E8" s="562"/>
      <c r="F8" s="562"/>
      <c r="G8" s="562"/>
      <c r="H8" s="562"/>
      <c r="I8" s="562"/>
      <c r="J8" s="562"/>
      <c r="K8" s="562"/>
      <c r="L8" s="562"/>
      <c r="M8" s="562"/>
      <c r="N8" s="562"/>
      <c r="O8" s="563"/>
      <c r="P8" s="560"/>
    </row>
    <row r="9" spans="1:16" ht="15" customHeight="1">
      <c r="A9" s="556"/>
      <c r="B9" s="561"/>
      <c r="C9" s="562"/>
      <c r="D9" s="562"/>
      <c r="E9" s="562"/>
      <c r="F9" s="562"/>
      <c r="G9" s="562"/>
      <c r="H9" s="562"/>
      <c r="I9" s="562"/>
      <c r="J9" s="562"/>
      <c r="K9" s="562"/>
      <c r="L9" s="562"/>
      <c r="M9" s="562"/>
      <c r="N9" s="562"/>
      <c r="O9" s="563"/>
      <c r="P9" s="560"/>
    </row>
    <row r="10" spans="1:16" ht="15" customHeight="1" thickBot="1">
      <c r="A10" s="556"/>
      <c r="B10" s="561"/>
      <c r="C10" s="562"/>
      <c r="D10" s="562"/>
      <c r="E10" s="562"/>
      <c r="F10" s="562"/>
      <c r="G10" s="562"/>
      <c r="H10" s="562"/>
      <c r="I10" s="562"/>
      <c r="J10" s="562"/>
      <c r="K10" s="562"/>
      <c r="L10" s="562"/>
      <c r="M10" s="562"/>
      <c r="N10" s="562"/>
      <c r="O10" s="563"/>
      <c r="P10" s="560"/>
    </row>
    <row r="11" spans="1:16" ht="60.75" customHeight="1" thickTop="1" thickBot="1">
      <c r="A11" s="556"/>
      <c r="B11" s="561"/>
      <c r="C11" s="562"/>
      <c r="D11" s="1042" t="s">
        <v>539</v>
      </c>
      <c r="E11" s="1043"/>
      <c r="F11" s="1043"/>
      <c r="G11" s="1043"/>
      <c r="H11" s="1043"/>
      <c r="I11" s="1043"/>
      <c r="J11" s="1043"/>
      <c r="K11" s="1043"/>
      <c r="L11" s="1043"/>
      <c r="M11" s="1043"/>
      <c r="N11" s="562"/>
      <c r="O11" s="563"/>
      <c r="P11" s="560"/>
    </row>
    <row r="12" spans="1:16" ht="15" customHeight="1" thickTop="1">
      <c r="A12" s="556"/>
      <c r="B12" s="561"/>
      <c r="C12" s="562"/>
      <c r="D12" s="562"/>
      <c r="E12" s="562"/>
      <c r="F12" s="562"/>
      <c r="G12" s="562"/>
      <c r="H12" s="562"/>
      <c r="I12" s="562"/>
      <c r="J12" s="562"/>
      <c r="K12" s="562"/>
      <c r="L12" s="562"/>
      <c r="M12" s="562"/>
      <c r="N12" s="562"/>
      <c r="O12" s="563"/>
      <c r="P12" s="560"/>
    </row>
    <row r="13" spans="1:16" ht="15" customHeight="1">
      <c r="A13" s="556"/>
      <c r="B13" s="561"/>
      <c r="C13" s="562"/>
      <c r="D13" s="562"/>
      <c r="E13" s="562"/>
      <c r="F13" s="562"/>
      <c r="G13" s="562"/>
      <c r="H13" s="562"/>
      <c r="I13" s="562"/>
      <c r="J13" s="562"/>
      <c r="K13" s="562"/>
      <c r="L13" s="562"/>
      <c r="M13" s="562"/>
      <c r="N13" s="562"/>
      <c r="O13" s="563"/>
      <c r="P13" s="560"/>
    </row>
    <row r="14" spans="1:16" ht="15" customHeight="1">
      <c r="A14" s="556"/>
      <c r="B14" s="561"/>
      <c r="C14" s="562"/>
      <c r="D14" s="562"/>
      <c r="E14" s="562"/>
      <c r="F14" s="562"/>
      <c r="G14" s="562"/>
      <c r="H14" s="562"/>
      <c r="I14" s="562"/>
      <c r="J14" s="562"/>
      <c r="K14" s="562"/>
      <c r="L14" s="562"/>
      <c r="M14" s="562"/>
      <c r="N14" s="562"/>
      <c r="O14" s="563"/>
      <c r="P14" s="560"/>
    </row>
    <row r="15" spans="1:16" ht="15" customHeight="1">
      <c r="A15" s="556"/>
      <c r="B15" s="561"/>
      <c r="C15" s="562"/>
      <c r="D15" s="562"/>
      <c r="E15" s="562"/>
      <c r="F15" s="562"/>
      <c r="G15" s="562"/>
      <c r="H15" s="562"/>
      <c r="I15" s="562"/>
      <c r="J15" s="562"/>
      <c r="K15" s="562"/>
      <c r="L15" s="562"/>
      <c r="M15" s="562"/>
      <c r="N15" s="562"/>
      <c r="O15" s="563"/>
      <c r="P15" s="560"/>
    </row>
    <row r="16" spans="1:16" ht="15" customHeight="1">
      <c r="A16" s="556"/>
      <c r="B16" s="561"/>
      <c r="C16" s="562"/>
      <c r="D16" s="562"/>
      <c r="E16" s="562"/>
      <c r="F16" s="562"/>
      <c r="G16" s="562"/>
      <c r="H16" s="562"/>
      <c r="I16" s="562"/>
      <c r="J16" s="562"/>
      <c r="K16" s="562"/>
      <c r="L16" s="562"/>
      <c r="M16" s="562"/>
      <c r="N16" s="562"/>
      <c r="O16" s="563"/>
      <c r="P16" s="560"/>
    </row>
    <row r="17" spans="1:16" ht="26.25" customHeight="1">
      <c r="A17" s="556"/>
      <c r="B17" s="561"/>
      <c r="C17" s="562"/>
      <c r="D17" s="562"/>
      <c r="E17" s="1044" t="s">
        <v>202</v>
      </c>
      <c r="F17" s="1044"/>
      <c r="G17" s="1044"/>
      <c r="H17" s="1044"/>
      <c r="I17" s="1044"/>
      <c r="J17" s="1044"/>
      <c r="K17" s="1044"/>
      <c r="L17" s="1044"/>
      <c r="M17" s="562"/>
      <c r="N17" s="562"/>
      <c r="O17" s="563"/>
      <c r="P17" s="560"/>
    </row>
    <row r="18" spans="1:16" ht="15" customHeight="1">
      <c r="A18" s="556"/>
      <c r="B18" s="561"/>
      <c r="C18" s="562"/>
      <c r="D18" s="562"/>
      <c r="E18" s="562"/>
      <c r="F18" s="562"/>
      <c r="G18" s="562"/>
      <c r="H18" s="562"/>
      <c r="I18" s="562"/>
      <c r="J18" s="562"/>
      <c r="K18" s="562"/>
      <c r="L18" s="562"/>
      <c r="M18" s="562"/>
      <c r="N18" s="562"/>
      <c r="O18" s="563"/>
      <c r="P18" s="560"/>
    </row>
    <row r="19" spans="1:16" ht="15" customHeight="1">
      <c r="A19" s="556"/>
      <c r="B19" s="561"/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3"/>
      <c r="P19" s="560"/>
    </row>
    <row r="20" spans="1:16" ht="15" customHeight="1">
      <c r="A20" s="556"/>
      <c r="B20" s="561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3"/>
      <c r="P20" s="560"/>
    </row>
    <row r="21" spans="1:16" ht="15" customHeight="1">
      <c r="A21" s="556"/>
      <c r="B21" s="561"/>
      <c r="C21" s="562"/>
      <c r="D21" s="562"/>
      <c r="E21" s="562"/>
      <c r="F21" s="562"/>
      <c r="G21" s="562"/>
      <c r="H21" s="562"/>
      <c r="I21" s="562"/>
      <c r="K21" s="562"/>
      <c r="L21" s="562"/>
      <c r="M21" s="562"/>
      <c r="N21" s="562"/>
      <c r="O21" s="563"/>
      <c r="P21" s="560"/>
    </row>
    <row r="22" spans="1:16" ht="15" customHeight="1">
      <c r="A22" s="556"/>
      <c r="B22" s="561"/>
      <c r="C22" s="562"/>
      <c r="D22" s="562"/>
      <c r="E22" s="562"/>
      <c r="F22" s="562"/>
      <c r="G22" s="562"/>
      <c r="H22" s="562"/>
      <c r="I22" s="562"/>
      <c r="J22" s="562"/>
      <c r="K22" s="562"/>
      <c r="L22" s="562"/>
      <c r="M22" s="562"/>
      <c r="N22" s="562"/>
      <c r="O22" s="563"/>
      <c r="P22" s="560"/>
    </row>
    <row r="23" spans="1:16" ht="15" customHeight="1">
      <c r="A23" s="556"/>
      <c r="B23" s="561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0"/>
    </row>
    <row r="24" spans="1:16" ht="15" customHeight="1">
      <c r="A24" s="556"/>
      <c r="B24" s="561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0"/>
    </row>
    <row r="25" spans="1:16" ht="15" customHeight="1">
      <c r="A25" s="556"/>
      <c r="B25" s="561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3"/>
      <c r="P25" s="560"/>
    </row>
    <row r="26" spans="1:16" ht="15" customHeight="1">
      <c r="A26" s="556"/>
      <c r="B26" s="561"/>
      <c r="C26" s="562"/>
      <c r="D26" s="562"/>
      <c r="E26" s="562"/>
      <c r="F26" s="562"/>
      <c r="G26" s="562"/>
      <c r="H26" s="562"/>
      <c r="I26" s="562"/>
      <c r="J26" s="562"/>
      <c r="K26" s="562"/>
      <c r="L26" s="562"/>
      <c r="M26" s="562"/>
      <c r="N26" s="562"/>
      <c r="O26" s="563"/>
      <c r="P26" s="560"/>
    </row>
    <row r="27" spans="1:16" ht="15" customHeight="1">
      <c r="A27" s="556"/>
      <c r="B27" s="561"/>
      <c r="C27" s="562"/>
      <c r="D27" s="562"/>
      <c r="E27" s="562"/>
      <c r="F27" s="562"/>
      <c r="G27" s="562"/>
      <c r="H27" s="562"/>
      <c r="I27" s="562"/>
      <c r="J27" s="562"/>
      <c r="K27" s="562"/>
      <c r="L27" s="562"/>
      <c r="M27" s="562"/>
      <c r="N27" s="562"/>
      <c r="O27" s="563"/>
      <c r="P27" s="560"/>
    </row>
    <row r="28" spans="1:16" ht="15" customHeight="1">
      <c r="A28" s="556"/>
      <c r="B28" s="561"/>
      <c r="C28" s="562"/>
      <c r="D28" s="562"/>
      <c r="E28" s="562"/>
      <c r="F28" s="562"/>
      <c r="G28" s="562"/>
      <c r="H28" s="562"/>
      <c r="I28" s="562"/>
      <c r="J28" s="562"/>
      <c r="K28" s="562"/>
      <c r="L28" s="562"/>
      <c r="M28" s="562"/>
      <c r="N28" s="562"/>
      <c r="O28" s="563"/>
      <c r="P28" s="560"/>
    </row>
    <row r="29" spans="1:16" ht="15" customHeight="1" thickBot="1">
      <c r="A29" s="556"/>
      <c r="B29" s="564"/>
      <c r="C29" s="56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6"/>
      <c r="P29" s="560"/>
    </row>
    <row r="30" spans="1:16" ht="12" customHeight="1" thickTop="1" thickBot="1">
      <c r="A30" s="567"/>
      <c r="B30" s="568"/>
      <c r="C30" s="568"/>
      <c r="D30" s="568"/>
      <c r="E30" s="568"/>
      <c r="F30" s="568"/>
      <c r="G30" s="568"/>
      <c r="H30" s="568"/>
      <c r="I30" s="568"/>
      <c r="J30" s="568"/>
      <c r="K30" s="568"/>
      <c r="L30" s="568"/>
      <c r="M30" s="568"/>
      <c r="N30" s="568"/>
      <c r="O30" s="568"/>
      <c r="P30" s="569"/>
    </row>
    <row r="31" spans="1:16" ht="17.25" thickTop="1"/>
  </sheetData>
  <mergeCells count="2">
    <mergeCell ref="D11:M11"/>
    <mergeCell ref="E17:L17"/>
  </mergeCells>
  <phoneticPr fontId="1" type="noConversion"/>
  <printOptions horizontalCentered="1" verticalCentered="1"/>
  <pageMargins left="0.23622047244094491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Z84"/>
  <sheetViews>
    <sheetView view="pageBreakPreview" zoomScale="70" zoomScaleNormal="70" zoomScaleSheetLayoutView="70" workbookViewId="0"/>
  </sheetViews>
  <sheetFormatPr defaultRowHeight="16.5"/>
  <cols>
    <col min="1" max="1" width="5.25" style="44" customWidth="1"/>
    <col min="2" max="2" width="7.75" style="44" customWidth="1"/>
    <col min="3" max="3" width="18.5" style="44" customWidth="1"/>
    <col min="4" max="4" width="9" style="44" customWidth="1"/>
    <col min="5" max="5" width="13.875" style="44" customWidth="1"/>
    <col min="6" max="13" width="10.125" style="44" customWidth="1"/>
    <col min="14" max="15" width="12.125" style="44" customWidth="1"/>
    <col min="16" max="16" width="10.375" style="44" customWidth="1"/>
    <col min="17" max="17" width="12.25" style="44" bestFit="1" customWidth="1"/>
    <col min="18" max="18" width="12" style="44" customWidth="1"/>
    <col min="19" max="19" width="11.875" style="44" customWidth="1"/>
    <col min="20" max="20" width="12.25" style="44" bestFit="1" customWidth="1"/>
    <col min="21" max="21" width="11.875" style="44" bestFit="1" customWidth="1"/>
    <col min="22" max="22" width="12.25" style="44" customWidth="1"/>
    <col min="23" max="23" width="7.75" style="44" customWidth="1"/>
    <col min="24" max="24" width="18.5" style="44" customWidth="1"/>
    <col min="25" max="25" width="7.125" style="44" customWidth="1"/>
    <col min="26" max="26" width="5.125" style="44" customWidth="1"/>
    <col min="27" max="16384" width="9" style="44"/>
  </cols>
  <sheetData>
    <row r="1" spans="1:26" ht="26.25">
      <c r="A1" s="358" t="s">
        <v>201</v>
      </c>
    </row>
    <row r="2" spans="1:26" ht="15" customHeight="1" thickBot="1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7"/>
      <c r="X2" s="47"/>
      <c r="Z2" s="259" t="s">
        <v>126</v>
      </c>
    </row>
    <row r="3" spans="1:26" ht="15.95" customHeight="1">
      <c r="A3" s="260"/>
      <c r="B3" s="1092" t="s">
        <v>127</v>
      </c>
      <c r="C3" s="1092"/>
      <c r="D3" s="1093"/>
      <c r="E3" s="261" t="s">
        <v>52</v>
      </c>
      <c r="F3" s="262" t="s">
        <v>53</v>
      </c>
      <c r="G3" s="262" t="s">
        <v>54</v>
      </c>
      <c r="H3" s="262" t="s">
        <v>55</v>
      </c>
      <c r="I3" s="262" t="s">
        <v>56</v>
      </c>
      <c r="J3" s="262" t="s">
        <v>57</v>
      </c>
      <c r="K3" s="262" t="s">
        <v>58</v>
      </c>
      <c r="L3" s="262" t="s">
        <v>59</v>
      </c>
      <c r="M3" s="263" t="s">
        <v>60</v>
      </c>
      <c r="N3" s="264" t="s">
        <v>61</v>
      </c>
      <c r="O3" s="262" t="s">
        <v>62</v>
      </c>
      <c r="P3" s="262" t="s">
        <v>63</v>
      </c>
      <c r="Q3" s="262" t="s">
        <v>64</v>
      </c>
      <c r="R3" s="262" t="s">
        <v>65</v>
      </c>
      <c r="S3" s="262" t="s">
        <v>66</v>
      </c>
      <c r="T3" s="262" t="s">
        <v>67</v>
      </c>
      <c r="U3" s="262" t="s">
        <v>68</v>
      </c>
      <c r="V3" s="502" t="s">
        <v>69</v>
      </c>
      <c r="W3" s="1096" t="s">
        <v>127</v>
      </c>
      <c r="X3" s="1096"/>
      <c r="Y3" s="1096"/>
      <c r="Z3" s="260"/>
    </row>
    <row r="4" spans="1:26" ht="15.75" customHeight="1">
      <c r="A4" s="265"/>
      <c r="B4" s="1094"/>
      <c r="C4" s="1094"/>
      <c r="D4" s="1095"/>
      <c r="E4" s="266" t="s">
        <v>70</v>
      </c>
      <c r="F4" s="267" t="s">
        <v>71</v>
      </c>
      <c r="G4" s="267" t="s">
        <v>72</v>
      </c>
      <c r="H4" s="267" t="s">
        <v>73</v>
      </c>
      <c r="I4" s="267" t="s">
        <v>74</v>
      </c>
      <c r="J4" s="267" t="s">
        <v>75</v>
      </c>
      <c r="K4" s="267" t="s">
        <v>76</v>
      </c>
      <c r="L4" s="267" t="s">
        <v>77</v>
      </c>
      <c r="M4" s="268" t="s">
        <v>78</v>
      </c>
      <c r="N4" s="269" t="s">
        <v>79</v>
      </c>
      <c r="O4" s="267" t="s">
        <v>80</v>
      </c>
      <c r="P4" s="267" t="s">
        <v>81</v>
      </c>
      <c r="Q4" s="267" t="s">
        <v>82</v>
      </c>
      <c r="R4" s="267" t="s">
        <v>83</v>
      </c>
      <c r="S4" s="267" t="s">
        <v>84</v>
      </c>
      <c r="T4" s="267" t="s">
        <v>85</v>
      </c>
      <c r="U4" s="270" t="s">
        <v>86</v>
      </c>
      <c r="V4" s="503" t="s">
        <v>87</v>
      </c>
      <c r="W4" s="1094"/>
      <c r="X4" s="1094"/>
      <c r="Y4" s="1094"/>
      <c r="Z4" s="265"/>
    </row>
    <row r="5" spans="1:26" s="65" customFormat="1" ht="15.95" customHeight="1">
      <c r="B5" s="1097" t="s">
        <v>96</v>
      </c>
      <c r="C5" s="1097"/>
      <c r="D5" s="1098"/>
      <c r="E5" s="492">
        <f>E6+E7</f>
        <v>37078863.188840002</v>
      </c>
      <c r="F5" s="493">
        <f t="shared" ref="F5:V5" si="0">F6+F7</f>
        <v>436001</v>
      </c>
      <c r="G5" s="493">
        <f t="shared" si="0"/>
        <v>265427</v>
      </c>
      <c r="H5" s="493">
        <f t="shared" si="0"/>
        <v>143834</v>
      </c>
      <c r="I5" s="493">
        <f t="shared" si="0"/>
        <v>866708.63500000001</v>
      </c>
      <c r="J5" s="493">
        <f t="shared" si="0"/>
        <v>116864</v>
      </c>
      <c r="K5" s="493">
        <f t="shared" si="0"/>
        <v>29895</v>
      </c>
      <c r="L5" s="493">
        <f t="shared" si="0"/>
        <v>629790.66999999993</v>
      </c>
      <c r="M5" s="493">
        <f t="shared" si="0"/>
        <v>28525</v>
      </c>
      <c r="N5" s="493">
        <f t="shared" si="0"/>
        <v>1854325.5548399999</v>
      </c>
      <c r="O5" s="493">
        <f t="shared" si="0"/>
        <v>1522009</v>
      </c>
      <c r="P5" s="493">
        <f t="shared" si="0"/>
        <v>657544</v>
      </c>
      <c r="Q5" s="493">
        <f t="shared" si="0"/>
        <v>6621344</v>
      </c>
      <c r="R5" s="493">
        <f t="shared" si="0"/>
        <v>1252726.064</v>
      </c>
      <c r="S5" s="493">
        <f t="shared" si="0"/>
        <v>11035094</v>
      </c>
      <c r="T5" s="493">
        <f t="shared" si="0"/>
        <v>7997278</v>
      </c>
      <c r="U5" s="493">
        <f t="shared" si="0"/>
        <v>2127980.2650000001</v>
      </c>
      <c r="V5" s="504">
        <f t="shared" si="0"/>
        <v>1493517</v>
      </c>
      <c r="W5" s="1097" t="s">
        <v>128</v>
      </c>
      <c r="X5" s="1097"/>
      <c r="Y5" s="1097"/>
    </row>
    <row r="6" spans="1:26" ht="15.95" customHeight="1">
      <c r="B6" s="272"/>
      <c r="C6" s="311"/>
      <c r="D6" s="312" t="s">
        <v>15</v>
      </c>
      <c r="E6" s="322">
        <f>E10+E14</f>
        <v>21668753.188840002</v>
      </c>
      <c r="F6" s="323">
        <f t="shared" ref="F6:V6" si="1">F10+F14</f>
        <v>323718</v>
      </c>
      <c r="G6" s="323">
        <f t="shared" si="1"/>
        <v>239932</v>
      </c>
      <c r="H6" s="323">
        <f t="shared" si="1"/>
        <v>107338</v>
      </c>
      <c r="I6" s="323">
        <f t="shared" si="1"/>
        <v>838658.63500000001</v>
      </c>
      <c r="J6" s="323">
        <f t="shared" si="1"/>
        <v>86802</v>
      </c>
      <c r="K6" s="323">
        <f t="shared" si="1"/>
        <v>13938</v>
      </c>
      <c r="L6" s="323">
        <f t="shared" si="1"/>
        <v>266615.67</v>
      </c>
      <c r="M6" s="323">
        <f t="shared" si="1"/>
        <v>23939</v>
      </c>
      <c r="N6" s="323">
        <f t="shared" si="1"/>
        <v>1719246.5548399999</v>
      </c>
      <c r="O6" s="323">
        <f t="shared" si="1"/>
        <v>1398928</v>
      </c>
      <c r="P6" s="323">
        <f t="shared" si="1"/>
        <v>582051</v>
      </c>
      <c r="Q6" s="323">
        <f t="shared" si="1"/>
        <v>6585498</v>
      </c>
      <c r="R6" s="323">
        <f t="shared" si="1"/>
        <v>1143631.064</v>
      </c>
      <c r="S6" s="323">
        <f t="shared" si="1"/>
        <v>1942155</v>
      </c>
      <c r="T6" s="323">
        <f t="shared" si="1"/>
        <v>2976360</v>
      </c>
      <c r="U6" s="323">
        <f t="shared" si="1"/>
        <v>1954114.2650000001</v>
      </c>
      <c r="V6" s="505">
        <f t="shared" si="1"/>
        <v>1465828</v>
      </c>
      <c r="W6" s="272"/>
      <c r="X6" s="311"/>
      <c r="Y6" s="311" t="s">
        <v>15</v>
      </c>
    </row>
    <row r="7" spans="1:26" ht="15.95" customHeight="1">
      <c r="B7" s="272"/>
      <c r="C7" s="311"/>
      <c r="D7" s="312" t="s">
        <v>16</v>
      </c>
      <c r="E7" s="322">
        <f>E11+E15</f>
        <v>15410110</v>
      </c>
      <c r="F7" s="323">
        <f t="shared" ref="F7:V7" si="2">F11+F15</f>
        <v>112283</v>
      </c>
      <c r="G7" s="323">
        <f t="shared" si="2"/>
        <v>25495</v>
      </c>
      <c r="H7" s="323">
        <f t="shared" si="2"/>
        <v>36496</v>
      </c>
      <c r="I7" s="323">
        <f t="shared" si="2"/>
        <v>28050</v>
      </c>
      <c r="J7" s="323">
        <f t="shared" si="2"/>
        <v>30062</v>
      </c>
      <c r="K7" s="323">
        <f t="shared" si="2"/>
        <v>15957</v>
      </c>
      <c r="L7" s="323">
        <f t="shared" si="2"/>
        <v>363175</v>
      </c>
      <c r="M7" s="323">
        <f t="shared" si="2"/>
        <v>4586</v>
      </c>
      <c r="N7" s="323">
        <f t="shared" si="2"/>
        <v>135079</v>
      </c>
      <c r="O7" s="323">
        <f t="shared" si="2"/>
        <v>123081</v>
      </c>
      <c r="P7" s="323">
        <f t="shared" si="2"/>
        <v>75493</v>
      </c>
      <c r="Q7" s="323">
        <f t="shared" si="2"/>
        <v>35846</v>
      </c>
      <c r="R7" s="323">
        <f t="shared" si="2"/>
        <v>109095</v>
      </c>
      <c r="S7" s="323">
        <f t="shared" si="2"/>
        <v>9092939</v>
      </c>
      <c r="T7" s="323">
        <f t="shared" si="2"/>
        <v>5020918</v>
      </c>
      <c r="U7" s="323">
        <f t="shared" si="2"/>
        <v>173866</v>
      </c>
      <c r="V7" s="505">
        <f t="shared" si="2"/>
        <v>27689</v>
      </c>
      <c r="W7" s="272"/>
      <c r="X7" s="311"/>
      <c r="Y7" s="311" t="s">
        <v>16</v>
      </c>
    </row>
    <row r="8" spans="1:26" ht="15.95" customHeight="1">
      <c r="B8" s="272"/>
      <c r="C8" s="311"/>
      <c r="D8" s="311"/>
      <c r="E8" s="322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4"/>
      <c r="R8" s="324"/>
      <c r="S8" s="324"/>
      <c r="T8" s="324"/>
      <c r="U8" s="324"/>
      <c r="V8" s="506"/>
      <c r="W8" s="272"/>
      <c r="X8" s="311"/>
      <c r="Y8" s="311"/>
    </row>
    <row r="9" spans="1:26" ht="15.95" customHeight="1">
      <c r="B9" s="272"/>
      <c r="C9" s="311" t="s">
        <v>129</v>
      </c>
      <c r="D9" s="311" t="s">
        <v>130</v>
      </c>
      <c r="E9" s="322">
        <f>E10+E11</f>
        <v>35983514.188840002</v>
      </c>
      <c r="F9" s="323">
        <f t="shared" ref="F9:V9" si="3">F10+F11</f>
        <v>261194</v>
      </c>
      <c r="G9" s="323">
        <f t="shared" si="3"/>
        <v>240245</v>
      </c>
      <c r="H9" s="323">
        <f t="shared" si="3"/>
        <v>97768</v>
      </c>
      <c r="I9" s="323">
        <f t="shared" si="3"/>
        <v>778976.63500000001</v>
      </c>
      <c r="J9" s="323">
        <f t="shared" si="3"/>
        <v>114593</v>
      </c>
      <c r="K9" s="323">
        <f t="shared" si="3"/>
        <v>29702</v>
      </c>
      <c r="L9" s="323">
        <f t="shared" si="3"/>
        <v>606904.66999999993</v>
      </c>
      <c r="M9" s="323">
        <f t="shared" si="3"/>
        <v>28525</v>
      </c>
      <c r="N9" s="323">
        <f t="shared" si="3"/>
        <v>1247888.5548399999</v>
      </c>
      <c r="O9" s="323">
        <f t="shared" si="3"/>
        <v>1521820</v>
      </c>
      <c r="P9" s="323">
        <f t="shared" si="3"/>
        <v>657524</v>
      </c>
      <c r="Q9" s="323">
        <f t="shared" si="3"/>
        <v>6592943</v>
      </c>
      <c r="R9" s="323">
        <f t="shared" si="3"/>
        <v>1240737.064</v>
      </c>
      <c r="S9" s="323">
        <f t="shared" si="3"/>
        <v>10961749</v>
      </c>
      <c r="T9" s="323">
        <f t="shared" si="3"/>
        <v>7981509</v>
      </c>
      <c r="U9" s="323">
        <f t="shared" si="3"/>
        <v>2127918.2650000001</v>
      </c>
      <c r="V9" s="505">
        <f t="shared" si="3"/>
        <v>1493517</v>
      </c>
      <c r="W9" s="272"/>
      <c r="X9" s="311"/>
      <c r="Y9" s="311"/>
    </row>
    <row r="10" spans="1:26" ht="15.95" customHeight="1">
      <c r="B10" s="272"/>
      <c r="D10" s="311" t="s">
        <v>132</v>
      </c>
      <c r="E10" s="322">
        <f t="shared" ref="E10:V10" si="4">E19+E22+E25+E28+E30+E57</f>
        <v>20591246.188840002</v>
      </c>
      <c r="F10" s="323">
        <f t="shared" si="4"/>
        <v>153318</v>
      </c>
      <c r="G10" s="323">
        <f t="shared" si="4"/>
        <v>215011</v>
      </c>
      <c r="H10" s="323">
        <f t="shared" si="4"/>
        <v>61589</v>
      </c>
      <c r="I10" s="323">
        <f t="shared" si="4"/>
        <v>751648.63500000001</v>
      </c>
      <c r="J10" s="323">
        <f t="shared" si="4"/>
        <v>86802</v>
      </c>
      <c r="K10" s="323">
        <f t="shared" si="4"/>
        <v>13938</v>
      </c>
      <c r="L10" s="323">
        <f t="shared" si="4"/>
        <v>245554.66999999998</v>
      </c>
      <c r="M10" s="323">
        <f t="shared" si="4"/>
        <v>23939</v>
      </c>
      <c r="N10" s="323">
        <f t="shared" si="4"/>
        <v>1115468.5548399999</v>
      </c>
      <c r="O10" s="323">
        <f t="shared" si="4"/>
        <v>1398928</v>
      </c>
      <c r="P10" s="323">
        <f t="shared" si="4"/>
        <v>582051</v>
      </c>
      <c r="Q10" s="323">
        <f t="shared" si="4"/>
        <v>6557182</v>
      </c>
      <c r="R10" s="323">
        <f t="shared" si="4"/>
        <v>1131675.064</v>
      </c>
      <c r="S10" s="323">
        <f t="shared" si="4"/>
        <v>1869194</v>
      </c>
      <c r="T10" s="323">
        <f t="shared" si="4"/>
        <v>2965005</v>
      </c>
      <c r="U10" s="323">
        <f t="shared" si="4"/>
        <v>1954114.2650000001</v>
      </c>
      <c r="V10" s="505">
        <f t="shared" si="4"/>
        <v>1465828</v>
      </c>
      <c r="W10" s="272"/>
      <c r="X10" s="311" t="s">
        <v>133</v>
      </c>
      <c r="Y10" s="311" t="s">
        <v>132</v>
      </c>
    </row>
    <row r="11" spans="1:26" ht="15.95" customHeight="1">
      <c r="B11" s="272"/>
      <c r="C11" s="218"/>
      <c r="D11" s="311" t="s">
        <v>135</v>
      </c>
      <c r="E11" s="322">
        <f t="shared" ref="E11:V11" si="5">E20+E23+E26+E31+E58</f>
        <v>15392268</v>
      </c>
      <c r="F11" s="323">
        <f t="shared" si="5"/>
        <v>107876</v>
      </c>
      <c r="G11" s="323">
        <f t="shared" si="5"/>
        <v>25234</v>
      </c>
      <c r="H11" s="323">
        <f t="shared" si="5"/>
        <v>36179</v>
      </c>
      <c r="I11" s="323">
        <f t="shared" si="5"/>
        <v>27328</v>
      </c>
      <c r="J11" s="323">
        <f t="shared" si="5"/>
        <v>27791</v>
      </c>
      <c r="K11" s="323">
        <f t="shared" si="5"/>
        <v>15764</v>
      </c>
      <c r="L11" s="323">
        <f t="shared" si="5"/>
        <v>361350</v>
      </c>
      <c r="M11" s="323">
        <f t="shared" si="5"/>
        <v>4586</v>
      </c>
      <c r="N11" s="323">
        <f t="shared" si="5"/>
        <v>132420</v>
      </c>
      <c r="O11" s="323">
        <f t="shared" si="5"/>
        <v>122892</v>
      </c>
      <c r="P11" s="323">
        <f t="shared" si="5"/>
        <v>75473</v>
      </c>
      <c r="Q11" s="323">
        <f t="shared" si="5"/>
        <v>35761</v>
      </c>
      <c r="R11" s="323">
        <f t="shared" si="5"/>
        <v>109062</v>
      </c>
      <c r="S11" s="323">
        <f t="shared" si="5"/>
        <v>9092555</v>
      </c>
      <c r="T11" s="323">
        <f t="shared" si="5"/>
        <v>5016504</v>
      </c>
      <c r="U11" s="323">
        <f t="shared" si="5"/>
        <v>173804</v>
      </c>
      <c r="V11" s="505">
        <f t="shared" si="5"/>
        <v>27689</v>
      </c>
      <c r="W11" s="272"/>
      <c r="X11" s="218"/>
      <c r="Y11" s="311" t="s">
        <v>135</v>
      </c>
    </row>
    <row r="12" spans="1:26" ht="15.95" customHeight="1">
      <c r="B12" s="272"/>
      <c r="C12" s="218"/>
      <c r="D12" s="311"/>
      <c r="E12" s="322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4"/>
      <c r="R12" s="324"/>
      <c r="S12" s="324"/>
      <c r="T12" s="324"/>
      <c r="U12" s="324"/>
      <c r="V12" s="506"/>
      <c r="W12" s="272"/>
      <c r="X12" s="218"/>
      <c r="Y12" s="311"/>
    </row>
    <row r="13" spans="1:26" ht="15.95" customHeight="1">
      <c r="B13" s="272"/>
      <c r="C13" s="311" t="s">
        <v>137</v>
      </c>
      <c r="D13" s="311" t="s">
        <v>130</v>
      </c>
      <c r="E13" s="322">
        <f>E14+E15</f>
        <v>1095349</v>
      </c>
      <c r="F13" s="323">
        <f t="shared" ref="F13:V13" si="6">F14+F15</f>
        <v>174807</v>
      </c>
      <c r="G13" s="323">
        <f t="shared" si="6"/>
        <v>25182</v>
      </c>
      <c r="H13" s="323">
        <f t="shared" si="6"/>
        <v>46066</v>
      </c>
      <c r="I13" s="323">
        <f t="shared" si="6"/>
        <v>87732</v>
      </c>
      <c r="J13" s="323">
        <f t="shared" si="6"/>
        <v>2271</v>
      </c>
      <c r="K13" s="323">
        <f t="shared" si="6"/>
        <v>193</v>
      </c>
      <c r="L13" s="323">
        <f t="shared" si="6"/>
        <v>22886</v>
      </c>
      <c r="M13" s="323">
        <f t="shared" si="6"/>
        <v>0</v>
      </c>
      <c r="N13" s="323">
        <f t="shared" si="6"/>
        <v>606437</v>
      </c>
      <c r="O13" s="323">
        <f t="shared" si="6"/>
        <v>189</v>
      </c>
      <c r="P13" s="323">
        <f t="shared" si="6"/>
        <v>20</v>
      </c>
      <c r="Q13" s="323">
        <f t="shared" si="6"/>
        <v>28401</v>
      </c>
      <c r="R13" s="323">
        <f t="shared" si="6"/>
        <v>11989</v>
      </c>
      <c r="S13" s="323">
        <f t="shared" si="6"/>
        <v>73345</v>
      </c>
      <c r="T13" s="323">
        <f t="shared" si="6"/>
        <v>15769</v>
      </c>
      <c r="U13" s="323">
        <f t="shared" si="6"/>
        <v>62</v>
      </c>
      <c r="V13" s="505">
        <f t="shared" si="6"/>
        <v>0</v>
      </c>
      <c r="W13" s="272"/>
      <c r="X13" s="218"/>
      <c r="Y13" s="311"/>
    </row>
    <row r="14" spans="1:26" ht="15.95" customHeight="1">
      <c r="B14" s="272"/>
      <c r="D14" s="311" t="s">
        <v>132</v>
      </c>
      <c r="E14" s="322">
        <f>E75+E78</f>
        <v>1077507</v>
      </c>
      <c r="F14" s="323">
        <f t="shared" ref="F14:V14" si="7">F75+F78</f>
        <v>170400</v>
      </c>
      <c r="G14" s="323">
        <f t="shared" si="7"/>
        <v>24921</v>
      </c>
      <c r="H14" s="323">
        <f t="shared" si="7"/>
        <v>45749</v>
      </c>
      <c r="I14" s="323">
        <f t="shared" si="7"/>
        <v>87010</v>
      </c>
      <c r="J14" s="323">
        <f t="shared" si="7"/>
        <v>0</v>
      </c>
      <c r="K14" s="323">
        <f t="shared" si="7"/>
        <v>0</v>
      </c>
      <c r="L14" s="323">
        <f t="shared" si="7"/>
        <v>21061</v>
      </c>
      <c r="M14" s="323">
        <f t="shared" si="7"/>
        <v>0</v>
      </c>
      <c r="N14" s="323">
        <f t="shared" si="7"/>
        <v>603778</v>
      </c>
      <c r="O14" s="323">
        <f t="shared" si="7"/>
        <v>0</v>
      </c>
      <c r="P14" s="323">
        <f t="shared" si="7"/>
        <v>0</v>
      </c>
      <c r="Q14" s="323">
        <f t="shared" si="7"/>
        <v>28316</v>
      </c>
      <c r="R14" s="323">
        <f t="shared" si="7"/>
        <v>11956</v>
      </c>
      <c r="S14" s="323">
        <f t="shared" si="7"/>
        <v>72961</v>
      </c>
      <c r="T14" s="323">
        <f t="shared" si="7"/>
        <v>11355</v>
      </c>
      <c r="U14" s="323">
        <f t="shared" si="7"/>
        <v>0</v>
      </c>
      <c r="V14" s="505">
        <f t="shared" si="7"/>
        <v>0</v>
      </c>
      <c r="W14" s="272"/>
      <c r="X14" s="311" t="s">
        <v>136</v>
      </c>
      <c r="Y14" s="311" t="s">
        <v>131</v>
      </c>
    </row>
    <row r="15" spans="1:26" ht="15.95" customHeight="1">
      <c r="B15" s="272"/>
      <c r="C15" s="311"/>
      <c r="D15" s="311" t="s">
        <v>134</v>
      </c>
      <c r="E15" s="322">
        <f>E76</f>
        <v>17842</v>
      </c>
      <c r="F15" s="323">
        <f t="shared" ref="F15:V15" si="8">F76</f>
        <v>4407</v>
      </c>
      <c r="G15" s="323">
        <f t="shared" si="8"/>
        <v>261</v>
      </c>
      <c r="H15" s="323">
        <f t="shared" si="8"/>
        <v>317</v>
      </c>
      <c r="I15" s="323">
        <f t="shared" si="8"/>
        <v>722</v>
      </c>
      <c r="J15" s="323">
        <f t="shared" si="8"/>
        <v>2271</v>
      </c>
      <c r="K15" s="323">
        <f t="shared" si="8"/>
        <v>193</v>
      </c>
      <c r="L15" s="323">
        <f t="shared" si="8"/>
        <v>1825</v>
      </c>
      <c r="M15" s="323">
        <f t="shared" si="8"/>
        <v>0</v>
      </c>
      <c r="N15" s="323">
        <f t="shared" si="8"/>
        <v>2659</v>
      </c>
      <c r="O15" s="323">
        <f t="shared" si="8"/>
        <v>189</v>
      </c>
      <c r="P15" s="323">
        <f t="shared" si="8"/>
        <v>20</v>
      </c>
      <c r="Q15" s="323">
        <f t="shared" si="8"/>
        <v>85</v>
      </c>
      <c r="R15" s="323">
        <f t="shared" si="8"/>
        <v>33</v>
      </c>
      <c r="S15" s="323">
        <f t="shared" si="8"/>
        <v>384</v>
      </c>
      <c r="T15" s="323">
        <f t="shared" si="8"/>
        <v>4414</v>
      </c>
      <c r="U15" s="323">
        <f t="shared" si="8"/>
        <v>62</v>
      </c>
      <c r="V15" s="505">
        <f t="shared" si="8"/>
        <v>0</v>
      </c>
      <c r="W15" s="272"/>
      <c r="X15" s="311"/>
      <c r="Y15" s="311" t="s">
        <v>134</v>
      </c>
    </row>
    <row r="16" spans="1:26" s="65" customFormat="1" ht="15.95" customHeight="1">
      <c r="B16" s="1099" t="s">
        <v>93</v>
      </c>
      <c r="C16" s="1099"/>
      <c r="D16" s="1100"/>
      <c r="E16" s="494">
        <v>100</v>
      </c>
      <c r="F16" s="495">
        <f>F5/$E$5*100</f>
        <v>1.1758747774425502</v>
      </c>
      <c r="G16" s="495">
        <f t="shared" ref="G16:V16" si="9">G5/$E$5*100</f>
        <v>0.71584449244897086</v>
      </c>
      <c r="H16" s="495">
        <f t="shared" si="9"/>
        <v>0.38791372666271806</v>
      </c>
      <c r="I16" s="495">
        <f t="shared" si="9"/>
        <v>2.3374735913178215</v>
      </c>
      <c r="J16" s="495">
        <f t="shared" si="9"/>
        <v>0.31517686883985624</v>
      </c>
      <c r="K16" s="495">
        <f t="shared" si="9"/>
        <v>8.0625449188522588E-2</v>
      </c>
      <c r="L16" s="495">
        <f t="shared" si="9"/>
        <v>1.6985166637728915</v>
      </c>
      <c r="M16" s="495">
        <f t="shared" si="9"/>
        <v>7.6930621779648989E-2</v>
      </c>
      <c r="N16" s="495">
        <f t="shared" si="9"/>
        <v>5.0010313029179247</v>
      </c>
      <c r="O16" s="495">
        <f t="shared" si="9"/>
        <v>4.1047887370454621</v>
      </c>
      <c r="P16" s="495">
        <f t="shared" si="9"/>
        <v>1.7733661268177923</v>
      </c>
      <c r="Q16" s="495">
        <f t="shared" si="9"/>
        <v>17.857462258964002</v>
      </c>
      <c r="R16" s="495">
        <f t="shared" si="9"/>
        <v>3.3785449613704595</v>
      </c>
      <c r="S16" s="495">
        <f t="shared" si="9"/>
        <v>29.761144358172618</v>
      </c>
      <c r="T16" s="495">
        <f t="shared" si="9"/>
        <v>21.568293394731207</v>
      </c>
      <c r="U16" s="495">
        <f t="shared" si="9"/>
        <v>5.7390655537694037</v>
      </c>
      <c r="V16" s="507">
        <f t="shared" si="9"/>
        <v>4.0279471147581427</v>
      </c>
      <c r="W16" s="1099" t="s">
        <v>93</v>
      </c>
      <c r="X16" s="1099"/>
      <c r="Y16" s="1099"/>
    </row>
    <row r="17" spans="1:26" ht="15.95" customHeight="1">
      <c r="B17" s="1072" t="s">
        <v>12</v>
      </c>
      <c r="C17" s="1072"/>
      <c r="D17" s="1072"/>
      <c r="E17" s="496" t="s">
        <v>12</v>
      </c>
      <c r="F17" s="497" t="s">
        <v>12</v>
      </c>
      <c r="G17" s="497" t="s">
        <v>12</v>
      </c>
      <c r="H17" s="497" t="s">
        <v>12</v>
      </c>
      <c r="I17" s="497" t="s">
        <v>12</v>
      </c>
      <c r="J17" s="497" t="s">
        <v>12</v>
      </c>
      <c r="K17" s="497" t="s">
        <v>12</v>
      </c>
      <c r="L17" s="497" t="s">
        <v>12</v>
      </c>
      <c r="M17" s="497" t="s">
        <v>12</v>
      </c>
      <c r="N17" s="497"/>
      <c r="O17" s="497" t="s">
        <v>12</v>
      </c>
      <c r="P17" s="497" t="s">
        <v>12</v>
      </c>
      <c r="Q17" s="324"/>
      <c r="R17" s="324"/>
      <c r="S17" s="324"/>
      <c r="T17" s="324"/>
      <c r="U17" s="324"/>
      <c r="V17" s="506"/>
      <c r="W17" s="1072" t="s">
        <v>12</v>
      </c>
      <c r="X17" s="1072"/>
      <c r="Y17" s="1072"/>
    </row>
    <row r="18" spans="1:26" ht="15.95" customHeight="1">
      <c r="A18" s="1088" t="s">
        <v>129</v>
      </c>
      <c r="B18" s="274" t="s">
        <v>47</v>
      </c>
      <c r="C18" s="275"/>
      <c r="D18" s="276"/>
      <c r="E18" s="295">
        <f>E19+E20</f>
        <v>3979159</v>
      </c>
      <c r="F18" s="296">
        <f t="shared" ref="F18:V18" si="10">SUM(F19:F20)</f>
        <v>74994</v>
      </c>
      <c r="G18" s="296">
        <f t="shared" si="10"/>
        <v>91376</v>
      </c>
      <c r="H18" s="296">
        <f t="shared" si="10"/>
        <v>49819</v>
      </c>
      <c r="I18" s="296">
        <f t="shared" si="10"/>
        <v>51239</v>
      </c>
      <c r="J18" s="296">
        <f t="shared" si="10"/>
        <v>85668</v>
      </c>
      <c r="K18" s="296">
        <f t="shared" si="10"/>
        <v>28604</v>
      </c>
      <c r="L18" s="296">
        <f t="shared" si="10"/>
        <v>21922</v>
      </c>
      <c r="M18" s="296">
        <f t="shared" si="10"/>
        <v>12228</v>
      </c>
      <c r="N18" s="296">
        <f t="shared" si="10"/>
        <v>233215</v>
      </c>
      <c r="O18" s="296">
        <f t="shared" si="10"/>
        <v>189132</v>
      </c>
      <c r="P18" s="296">
        <f t="shared" si="10"/>
        <v>168719</v>
      </c>
      <c r="Q18" s="296">
        <f t="shared" si="10"/>
        <v>377790</v>
      </c>
      <c r="R18" s="296">
        <f t="shared" si="10"/>
        <v>724839</v>
      </c>
      <c r="S18" s="296">
        <f t="shared" si="10"/>
        <v>1017949</v>
      </c>
      <c r="T18" s="296">
        <f t="shared" si="10"/>
        <v>424096</v>
      </c>
      <c r="U18" s="296">
        <f t="shared" si="10"/>
        <v>334107</v>
      </c>
      <c r="V18" s="508">
        <f t="shared" si="10"/>
        <v>93462</v>
      </c>
      <c r="W18" s="274" t="s">
        <v>47</v>
      </c>
      <c r="X18" s="275"/>
      <c r="Y18" s="275"/>
      <c r="Z18" s="1088" t="s">
        <v>129</v>
      </c>
    </row>
    <row r="19" spans="1:26" ht="15.95" customHeight="1">
      <c r="A19" s="1088"/>
      <c r="B19" s="277" t="s">
        <v>12</v>
      </c>
      <c r="C19" s="277"/>
      <c r="D19" s="278" t="s">
        <v>15</v>
      </c>
      <c r="E19" s="291">
        <f>SUM(F19:V19)</f>
        <v>3464576</v>
      </c>
      <c r="F19" s="292">
        <v>30130</v>
      </c>
      <c r="G19" s="292">
        <v>77164</v>
      </c>
      <c r="H19" s="292">
        <v>33150</v>
      </c>
      <c r="I19" s="292">
        <v>29268</v>
      </c>
      <c r="J19" s="292">
        <v>69023</v>
      </c>
      <c r="K19" s="292">
        <v>13767</v>
      </c>
      <c r="L19" s="292">
        <v>9649</v>
      </c>
      <c r="M19" s="292">
        <v>8350</v>
      </c>
      <c r="N19" s="292">
        <v>157110</v>
      </c>
      <c r="O19" s="292">
        <v>162639</v>
      </c>
      <c r="P19" s="292">
        <v>118967</v>
      </c>
      <c r="Q19" s="292">
        <v>342181</v>
      </c>
      <c r="R19" s="292">
        <v>694216</v>
      </c>
      <c r="S19" s="292">
        <v>972810</v>
      </c>
      <c r="T19" s="292">
        <v>390448</v>
      </c>
      <c r="U19" s="292">
        <v>276757</v>
      </c>
      <c r="V19" s="509">
        <v>78947</v>
      </c>
      <c r="W19" s="277" t="s">
        <v>12</v>
      </c>
      <c r="X19" s="277"/>
      <c r="Y19" s="277" t="s">
        <v>15</v>
      </c>
      <c r="Z19" s="1088"/>
    </row>
    <row r="20" spans="1:26" ht="15.95" customHeight="1">
      <c r="A20" s="1088"/>
      <c r="B20" s="277" t="s">
        <v>12</v>
      </c>
      <c r="C20" s="277"/>
      <c r="D20" s="278" t="s">
        <v>16</v>
      </c>
      <c r="E20" s="291">
        <f>SUM(F20:V20)</f>
        <v>514583</v>
      </c>
      <c r="F20" s="292">
        <v>44864</v>
      </c>
      <c r="G20" s="292">
        <v>14212</v>
      </c>
      <c r="H20" s="292">
        <v>16669</v>
      </c>
      <c r="I20" s="292">
        <v>21971</v>
      </c>
      <c r="J20" s="292">
        <v>16645</v>
      </c>
      <c r="K20" s="292">
        <v>14837</v>
      </c>
      <c r="L20" s="292">
        <v>12273</v>
      </c>
      <c r="M20" s="292">
        <v>3878</v>
      </c>
      <c r="N20" s="292">
        <v>76105</v>
      </c>
      <c r="O20" s="292">
        <v>26493</v>
      </c>
      <c r="P20" s="292">
        <v>49752</v>
      </c>
      <c r="Q20" s="292">
        <v>35609</v>
      </c>
      <c r="R20" s="292">
        <v>30623</v>
      </c>
      <c r="S20" s="292">
        <v>45139</v>
      </c>
      <c r="T20" s="292">
        <v>33648</v>
      </c>
      <c r="U20" s="292">
        <v>57350</v>
      </c>
      <c r="V20" s="509">
        <v>14515</v>
      </c>
      <c r="W20" s="277" t="s">
        <v>12</v>
      </c>
      <c r="X20" s="277"/>
      <c r="Y20" s="277" t="s">
        <v>16</v>
      </c>
      <c r="Z20" s="1088"/>
    </row>
    <row r="21" spans="1:26" ht="15.95" customHeight="1">
      <c r="A21" s="1088"/>
      <c r="B21" s="274" t="s">
        <v>17</v>
      </c>
      <c r="C21" s="275"/>
      <c r="D21" s="276"/>
      <c r="E21" s="295">
        <f>SUM(E22:E23)</f>
        <v>1342439</v>
      </c>
      <c r="F21" s="296">
        <f t="shared" ref="F21:V21" si="11">SUM(F22:F23)</f>
        <v>189</v>
      </c>
      <c r="G21" s="296">
        <f t="shared" si="11"/>
        <v>500</v>
      </c>
      <c r="H21" s="296">
        <f t="shared" si="11"/>
        <v>62</v>
      </c>
      <c r="I21" s="296">
        <f t="shared" si="11"/>
        <v>51869</v>
      </c>
      <c r="J21" s="296">
        <f t="shared" si="11"/>
        <v>2</v>
      </c>
      <c r="K21" s="296">
        <f t="shared" si="11"/>
        <v>374</v>
      </c>
      <c r="L21" s="296">
        <f t="shared" si="11"/>
        <v>2103</v>
      </c>
      <c r="M21" s="296">
        <f t="shared" si="11"/>
        <v>0</v>
      </c>
      <c r="N21" s="296">
        <f t="shared" si="11"/>
        <v>5714</v>
      </c>
      <c r="O21" s="296">
        <f t="shared" si="11"/>
        <v>397264</v>
      </c>
      <c r="P21" s="296">
        <f t="shared" si="11"/>
        <v>15</v>
      </c>
      <c r="Q21" s="296">
        <f t="shared" si="11"/>
        <v>24</v>
      </c>
      <c r="R21" s="296">
        <f t="shared" si="11"/>
        <v>16395</v>
      </c>
      <c r="S21" s="296">
        <f t="shared" si="11"/>
        <v>160269</v>
      </c>
      <c r="T21" s="296">
        <f t="shared" si="11"/>
        <v>330704</v>
      </c>
      <c r="U21" s="296">
        <f t="shared" si="11"/>
        <v>28767</v>
      </c>
      <c r="V21" s="508">
        <f t="shared" si="11"/>
        <v>348188</v>
      </c>
      <c r="W21" s="274" t="s">
        <v>17</v>
      </c>
      <c r="X21" s="275"/>
      <c r="Y21" s="275"/>
      <c r="Z21" s="1088"/>
    </row>
    <row r="22" spans="1:26" ht="15.95" customHeight="1">
      <c r="A22" s="1088"/>
      <c r="B22" s="277" t="s">
        <v>12</v>
      </c>
      <c r="C22" s="277"/>
      <c r="D22" s="278" t="s">
        <v>15</v>
      </c>
      <c r="E22" s="291">
        <f>SUM(F22:V22)</f>
        <v>1331877</v>
      </c>
      <c r="F22" s="292">
        <v>0</v>
      </c>
      <c r="G22" s="292">
        <v>404</v>
      </c>
      <c r="H22" s="292">
        <v>0</v>
      </c>
      <c r="I22" s="292">
        <v>51791</v>
      </c>
      <c r="J22" s="292">
        <v>0</v>
      </c>
      <c r="K22" s="292">
        <v>0</v>
      </c>
      <c r="L22" s="292">
        <v>2091</v>
      </c>
      <c r="M22" s="292">
        <v>0</v>
      </c>
      <c r="N22" s="292">
        <v>5665</v>
      </c>
      <c r="O22" s="292">
        <v>395575</v>
      </c>
      <c r="P22" s="292">
        <v>0</v>
      </c>
      <c r="Q22" s="292">
        <v>0</v>
      </c>
      <c r="R22" s="292">
        <v>16361</v>
      </c>
      <c r="S22" s="292">
        <v>157428</v>
      </c>
      <c r="T22" s="292">
        <v>329973</v>
      </c>
      <c r="U22" s="292">
        <v>27235</v>
      </c>
      <c r="V22" s="509">
        <v>345354</v>
      </c>
      <c r="W22" s="277" t="s">
        <v>12</v>
      </c>
      <c r="X22" s="277"/>
      <c r="Y22" s="277" t="s">
        <v>15</v>
      </c>
      <c r="Z22" s="1088"/>
    </row>
    <row r="23" spans="1:26" ht="15.95" customHeight="1">
      <c r="A23" s="1088"/>
      <c r="B23" s="277" t="s">
        <v>12</v>
      </c>
      <c r="C23" s="277"/>
      <c r="D23" s="278" t="s">
        <v>16</v>
      </c>
      <c r="E23" s="291">
        <f>SUM(F23:V23)</f>
        <v>10562</v>
      </c>
      <c r="F23" s="292">
        <v>189</v>
      </c>
      <c r="G23" s="292">
        <v>96</v>
      </c>
      <c r="H23" s="292">
        <v>62</v>
      </c>
      <c r="I23" s="292">
        <v>78</v>
      </c>
      <c r="J23" s="292">
        <v>2</v>
      </c>
      <c r="K23" s="292">
        <v>374</v>
      </c>
      <c r="L23" s="292">
        <v>12</v>
      </c>
      <c r="M23" s="292">
        <v>0</v>
      </c>
      <c r="N23" s="292">
        <v>49</v>
      </c>
      <c r="O23" s="292">
        <v>1689</v>
      </c>
      <c r="P23" s="292">
        <v>15</v>
      </c>
      <c r="Q23" s="292">
        <v>24</v>
      </c>
      <c r="R23" s="292">
        <v>34</v>
      </c>
      <c r="S23" s="292">
        <v>2841</v>
      </c>
      <c r="T23" s="292">
        <v>731</v>
      </c>
      <c r="U23" s="292">
        <v>1532</v>
      </c>
      <c r="V23" s="509">
        <v>2834</v>
      </c>
      <c r="W23" s="277" t="s">
        <v>12</v>
      </c>
      <c r="X23" s="277"/>
      <c r="Y23" s="277" t="s">
        <v>16</v>
      </c>
      <c r="Z23" s="1088"/>
    </row>
    <row r="24" spans="1:26" ht="15.95" customHeight="1">
      <c r="A24" s="1088"/>
      <c r="B24" s="274" t="s">
        <v>18</v>
      </c>
      <c r="C24" s="275"/>
      <c r="D24" s="276"/>
      <c r="E24" s="295">
        <f>SUM(E25:E26)</f>
        <v>2150013</v>
      </c>
      <c r="F24" s="296">
        <f t="shared" ref="F24:V24" si="12">SUM(F25:F26)</f>
        <v>1426</v>
      </c>
      <c r="G24" s="296">
        <f t="shared" si="12"/>
        <v>59</v>
      </c>
      <c r="H24" s="296">
        <f t="shared" si="12"/>
        <v>14494</v>
      </c>
      <c r="I24" s="296">
        <f t="shared" si="12"/>
        <v>40907</v>
      </c>
      <c r="J24" s="296">
        <f t="shared" si="12"/>
        <v>6067</v>
      </c>
      <c r="K24" s="296">
        <f t="shared" si="12"/>
        <v>648</v>
      </c>
      <c r="L24" s="296">
        <f t="shared" si="12"/>
        <v>1779</v>
      </c>
      <c r="M24" s="296">
        <f t="shared" si="12"/>
        <v>10007</v>
      </c>
      <c r="N24" s="296">
        <f t="shared" si="12"/>
        <v>372878</v>
      </c>
      <c r="O24" s="296">
        <f t="shared" si="12"/>
        <v>404506</v>
      </c>
      <c r="P24" s="296">
        <f t="shared" si="12"/>
        <v>359163</v>
      </c>
      <c r="Q24" s="296">
        <f t="shared" si="12"/>
        <v>96996</v>
      </c>
      <c r="R24" s="296">
        <f t="shared" si="12"/>
        <v>229366</v>
      </c>
      <c r="S24" s="296">
        <f t="shared" si="12"/>
        <v>112093</v>
      </c>
      <c r="T24" s="296">
        <f t="shared" si="12"/>
        <v>212343</v>
      </c>
      <c r="U24" s="296">
        <f t="shared" si="12"/>
        <v>286150</v>
      </c>
      <c r="V24" s="508">
        <f t="shared" si="12"/>
        <v>1131</v>
      </c>
      <c r="W24" s="274" t="s">
        <v>18</v>
      </c>
      <c r="X24" s="275"/>
      <c r="Y24" s="275"/>
      <c r="Z24" s="1088"/>
    </row>
    <row r="25" spans="1:26" ht="15.95" customHeight="1">
      <c r="A25" s="1088"/>
      <c r="B25" s="277"/>
      <c r="C25" s="277"/>
      <c r="D25" s="278" t="s">
        <v>15</v>
      </c>
      <c r="E25" s="291">
        <f>SUM(F25:V25)</f>
        <v>2142922</v>
      </c>
      <c r="F25" s="292">
        <v>1426</v>
      </c>
      <c r="G25" s="292">
        <v>27</v>
      </c>
      <c r="H25" s="292">
        <v>14494</v>
      </c>
      <c r="I25" s="292">
        <v>40333</v>
      </c>
      <c r="J25" s="292">
        <v>6067</v>
      </c>
      <c r="K25" s="292">
        <v>95</v>
      </c>
      <c r="L25" s="292">
        <v>1779</v>
      </c>
      <c r="M25" s="292">
        <v>10007</v>
      </c>
      <c r="N25" s="292">
        <v>371493</v>
      </c>
      <c r="O25" s="292">
        <v>403244</v>
      </c>
      <c r="P25" s="292">
        <v>359147</v>
      </c>
      <c r="Q25" s="292">
        <v>96872</v>
      </c>
      <c r="R25" s="292">
        <v>229366</v>
      </c>
      <c r="S25" s="292">
        <v>112093</v>
      </c>
      <c r="T25" s="292">
        <v>209578</v>
      </c>
      <c r="U25" s="292">
        <v>286146</v>
      </c>
      <c r="V25" s="509">
        <v>755</v>
      </c>
      <c r="W25" s="277"/>
      <c r="X25" s="277"/>
      <c r="Y25" s="277" t="s">
        <v>15</v>
      </c>
      <c r="Z25" s="1088"/>
    </row>
    <row r="26" spans="1:26" ht="15.95" customHeight="1">
      <c r="A26" s="1088"/>
      <c r="B26" s="277" t="s">
        <v>12</v>
      </c>
      <c r="C26" s="277"/>
      <c r="D26" s="278" t="s">
        <v>16</v>
      </c>
      <c r="E26" s="291">
        <f>SUM(F26:V26)</f>
        <v>7091</v>
      </c>
      <c r="F26" s="292">
        <v>0</v>
      </c>
      <c r="G26" s="292">
        <v>32</v>
      </c>
      <c r="H26" s="292">
        <v>0</v>
      </c>
      <c r="I26" s="292">
        <v>574</v>
      </c>
      <c r="J26" s="292">
        <v>0</v>
      </c>
      <c r="K26" s="292">
        <v>553</v>
      </c>
      <c r="L26" s="292">
        <v>0</v>
      </c>
      <c r="M26" s="292">
        <v>0</v>
      </c>
      <c r="N26" s="292">
        <v>1385</v>
      </c>
      <c r="O26" s="292">
        <v>1262</v>
      </c>
      <c r="P26" s="292">
        <v>16</v>
      </c>
      <c r="Q26" s="292">
        <v>124</v>
      </c>
      <c r="R26" s="292">
        <v>0</v>
      </c>
      <c r="S26" s="292">
        <v>0</v>
      </c>
      <c r="T26" s="292">
        <v>2765</v>
      </c>
      <c r="U26" s="292">
        <v>4</v>
      </c>
      <c r="V26" s="509">
        <v>376</v>
      </c>
      <c r="W26" s="277" t="s">
        <v>12</v>
      </c>
      <c r="X26" s="277"/>
      <c r="Y26" s="277" t="s">
        <v>16</v>
      </c>
      <c r="Z26" s="1088"/>
    </row>
    <row r="27" spans="1:26" ht="15.95" customHeight="1">
      <c r="A27" s="1088"/>
      <c r="B27" s="274" t="s">
        <v>19</v>
      </c>
      <c r="C27" s="275"/>
      <c r="D27" s="276"/>
      <c r="E27" s="295">
        <v>496354</v>
      </c>
      <c r="F27" s="296">
        <v>0</v>
      </c>
      <c r="G27" s="296">
        <v>0</v>
      </c>
      <c r="H27" s="296">
        <v>0</v>
      </c>
      <c r="I27" s="296">
        <v>0</v>
      </c>
      <c r="J27" s="296">
        <v>0</v>
      </c>
      <c r="K27" s="296">
        <v>0</v>
      </c>
      <c r="L27" s="296">
        <v>0</v>
      </c>
      <c r="M27" s="296">
        <v>0</v>
      </c>
      <c r="N27" s="296">
        <v>496354</v>
      </c>
      <c r="O27" s="296">
        <v>0</v>
      </c>
      <c r="P27" s="296">
        <v>0</v>
      </c>
      <c r="Q27" s="296">
        <v>0</v>
      </c>
      <c r="R27" s="296">
        <v>0</v>
      </c>
      <c r="S27" s="296">
        <v>0</v>
      </c>
      <c r="T27" s="296">
        <v>0</v>
      </c>
      <c r="U27" s="296">
        <v>0</v>
      </c>
      <c r="V27" s="508">
        <v>0</v>
      </c>
      <c r="W27" s="274" t="s">
        <v>19</v>
      </c>
      <c r="X27" s="275"/>
      <c r="Y27" s="275"/>
      <c r="Z27" s="1088"/>
    </row>
    <row r="28" spans="1:26" ht="15.95" customHeight="1">
      <c r="A28" s="1088"/>
      <c r="B28" s="277" t="s">
        <v>12</v>
      </c>
      <c r="C28" s="277"/>
      <c r="D28" s="278" t="s">
        <v>15</v>
      </c>
      <c r="E28" s="291">
        <f>SUM(F28:V28)</f>
        <v>496353.55484</v>
      </c>
      <c r="F28" s="292">
        <v>0</v>
      </c>
      <c r="G28" s="292">
        <v>0</v>
      </c>
      <c r="H28" s="292">
        <v>0</v>
      </c>
      <c r="I28" s="292">
        <v>0</v>
      </c>
      <c r="J28" s="292">
        <v>0</v>
      </c>
      <c r="K28" s="292">
        <v>0</v>
      </c>
      <c r="L28" s="292">
        <v>0</v>
      </c>
      <c r="M28" s="292">
        <v>0</v>
      </c>
      <c r="N28" s="292">
        <v>496353.55484</v>
      </c>
      <c r="O28" s="292">
        <v>0</v>
      </c>
      <c r="P28" s="292">
        <v>0</v>
      </c>
      <c r="Q28" s="292">
        <v>0</v>
      </c>
      <c r="R28" s="292">
        <v>0</v>
      </c>
      <c r="S28" s="292">
        <v>0</v>
      </c>
      <c r="T28" s="292">
        <v>0</v>
      </c>
      <c r="U28" s="292">
        <v>0</v>
      </c>
      <c r="V28" s="509">
        <v>0</v>
      </c>
      <c r="W28" s="277" t="s">
        <v>12</v>
      </c>
      <c r="X28" s="277"/>
      <c r="Y28" s="277" t="s">
        <v>15</v>
      </c>
      <c r="Z28" s="1088"/>
    </row>
    <row r="29" spans="1:26" ht="15.95" customHeight="1">
      <c r="A29" s="1088"/>
      <c r="B29" s="274" t="s">
        <v>48</v>
      </c>
      <c r="C29" s="275"/>
      <c r="D29" s="276"/>
      <c r="E29" s="498">
        <f>E30+E31</f>
        <v>5546583.3289999999</v>
      </c>
      <c r="F29" s="499">
        <f t="shared" ref="F29:V29" si="13">F30+F31</f>
        <v>48997</v>
      </c>
      <c r="G29" s="499">
        <f t="shared" si="13"/>
        <v>15796</v>
      </c>
      <c r="H29" s="499">
        <f t="shared" si="13"/>
        <v>21515</v>
      </c>
      <c r="I29" s="499">
        <f t="shared" si="13"/>
        <v>593432</v>
      </c>
      <c r="J29" s="499">
        <f t="shared" si="13"/>
        <v>6136</v>
      </c>
      <c r="K29" s="499">
        <f t="shared" si="13"/>
        <v>76</v>
      </c>
      <c r="L29" s="499">
        <f t="shared" si="13"/>
        <v>457880</v>
      </c>
      <c r="M29" s="499">
        <f t="shared" si="13"/>
        <v>0</v>
      </c>
      <c r="N29" s="499">
        <f t="shared" si="13"/>
        <v>44721</v>
      </c>
      <c r="O29" s="499">
        <f t="shared" si="13"/>
        <v>426224</v>
      </c>
      <c r="P29" s="499">
        <f t="shared" si="13"/>
        <v>8713</v>
      </c>
      <c r="Q29" s="499">
        <f t="shared" si="13"/>
        <v>1418489</v>
      </c>
      <c r="R29" s="499">
        <f t="shared" si="13"/>
        <v>199411.06400000001</v>
      </c>
      <c r="S29" s="499">
        <f t="shared" si="13"/>
        <v>90036</v>
      </c>
      <c r="T29" s="499">
        <f t="shared" si="13"/>
        <v>2730</v>
      </c>
      <c r="U29" s="499">
        <f t="shared" si="13"/>
        <v>1171655.2650000001</v>
      </c>
      <c r="V29" s="510">
        <f t="shared" si="13"/>
        <v>1040772</v>
      </c>
      <c r="W29" s="274" t="s">
        <v>48</v>
      </c>
      <c r="X29" s="275"/>
      <c r="Y29" s="275"/>
      <c r="Z29" s="1088"/>
    </row>
    <row r="30" spans="1:26" s="125" customFormat="1" ht="15.95" customHeight="1">
      <c r="A30" s="1088"/>
      <c r="B30" s="392" t="s">
        <v>12</v>
      </c>
      <c r="C30" s="392"/>
      <c r="D30" s="393" t="s">
        <v>15</v>
      </c>
      <c r="E30" s="500">
        <f>E33+E36+E39+E42+E45+E50+E52+E55</f>
        <v>5165641.3289999999</v>
      </c>
      <c r="F30" s="501">
        <f t="shared" ref="F30:V30" si="14">F33+F36+F39+F42+F45+F50+F52+F55</f>
        <v>32203</v>
      </c>
      <c r="G30" s="501">
        <f t="shared" si="14"/>
        <v>15796</v>
      </c>
      <c r="H30" s="501">
        <f t="shared" si="14"/>
        <v>13945</v>
      </c>
      <c r="I30" s="501">
        <f t="shared" si="14"/>
        <v>593432</v>
      </c>
      <c r="J30" s="501">
        <f t="shared" si="14"/>
        <v>6136</v>
      </c>
      <c r="K30" s="501">
        <f t="shared" si="14"/>
        <v>76</v>
      </c>
      <c r="L30" s="501">
        <f t="shared" si="14"/>
        <v>194469</v>
      </c>
      <c r="M30" s="501">
        <f t="shared" si="14"/>
        <v>0</v>
      </c>
      <c r="N30" s="501">
        <f t="shared" si="14"/>
        <v>39817</v>
      </c>
      <c r="O30" s="501">
        <f t="shared" si="14"/>
        <v>426224</v>
      </c>
      <c r="P30" s="501">
        <f t="shared" si="14"/>
        <v>5117</v>
      </c>
      <c r="Q30" s="501">
        <f t="shared" si="14"/>
        <v>1418485</v>
      </c>
      <c r="R30" s="501">
        <f t="shared" si="14"/>
        <v>121006.064</v>
      </c>
      <c r="S30" s="501">
        <f t="shared" si="14"/>
        <v>87792</v>
      </c>
      <c r="T30" s="501">
        <f t="shared" si="14"/>
        <v>167</v>
      </c>
      <c r="U30" s="501">
        <f t="shared" si="14"/>
        <v>1170204.2650000001</v>
      </c>
      <c r="V30" s="511">
        <f t="shared" si="14"/>
        <v>1040772</v>
      </c>
      <c r="W30" s="392" t="s">
        <v>12</v>
      </c>
      <c r="X30" s="392"/>
      <c r="Y30" s="392" t="s">
        <v>15</v>
      </c>
      <c r="Z30" s="1088"/>
    </row>
    <row r="31" spans="1:26" s="125" customFormat="1" ht="15.95" customHeight="1">
      <c r="A31" s="1088"/>
      <c r="B31" s="392" t="s">
        <v>12</v>
      </c>
      <c r="C31" s="392"/>
      <c r="D31" s="393" t="s">
        <v>16</v>
      </c>
      <c r="E31" s="468">
        <f>E34+E37+E40+E43+E46+E48+E53</f>
        <v>380942</v>
      </c>
      <c r="F31" s="469">
        <f t="shared" ref="F31:V31" si="15">F34+F37+F40+F43+F46+F48+F53</f>
        <v>16794</v>
      </c>
      <c r="G31" s="469">
        <f t="shared" si="15"/>
        <v>0</v>
      </c>
      <c r="H31" s="469">
        <f t="shared" si="15"/>
        <v>7570</v>
      </c>
      <c r="I31" s="469">
        <f t="shared" si="15"/>
        <v>0</v>
      </c>
      <c r="J31" s="469">
        <f t="shared" si="15"/>
        <v>0</v>
      </c>
      <c r="K31" s="469">
        <f t="shared" si="15"/>
        <v>0</v>
      </c>
      <c r="L31" s="469">
        <f t="shared" si="15"/>
        <v>263411</v>
      </c>
      <c r="M31" s="469">
        <f t="shared" si="15"/>
        <v>0</v>
      </c>
      <c r="N31" s="469">
        <f t="shared" si="15"/>
        <v>4904</v>
      </c>
      <c r="O31" s="469">
        <f t="shared" si="15"/>
        <v>0</v>
      </c>
      <c r="P31" s="469">
        <f t="shared" si="15"/>
        <v>3596</v>
      </c>
      <c r="Q31" s="469">
        <f t="shared" si="15"/>
        <v>4</v>
      </c>
      <c r="R31" s="469">
        <f t="shared" si="15"/>
        <v>78405</v>
      </c>
      <c r="S31" s="469">
        <f t="shared" si="15"/>
        <v>2244</v>
      </c>
      <c r="T31" s="469">
        <f t="shared" si="15"/>
        <v>2563</v>
      </c>
      <c r="U31" s="469">
        <f t="shared" si="15"/>
        <v>1451</v>
      </c>
      <c r="V31" s="512">
        <f t="shared" si="15"/>
        <v>0</v>
      </c>
      <c r="W31" s="392" t="s">
        <v>12</v>
      </c>
      <c r="X31" s="392"/>
      <c r="Y31" s="392" t="s">
        <v>16</v>
      </c>
      <c r="Z31" s="1088"/>
    </row>
    <row r="32" spans="1:26" s="125" customFormat="1" ht="15.95" customHeight="1">
      <c r="A32" s="1088"/>
      <c r="B32" s="311" t="s">
        <v>12</v>
      </c>
      <c r="C32" s="1101" t="s">
        <v>22</v>
      </c>
      <c r="D32" s="1102"/>
      <c r="E32" s="662">
        <f>SUM(E33:E34)</f>
        <v>121142</v>
      </c>
      <c r="F32" s="324">
        <f t="shared" ref="F32:V32" si="16">SUM(F33:F34)</f>
        <v>43274</v>
      </c>
      <c r="G32" s="324">
        <f t="shared" si="16"/>
        <v>478</v>
      </c>
      <c r="H32" s="324">
        <f t="shared" si="16"/>
        <v>7570</v>
      </c>
      <c r="I32" s="324">
        <f t="shared" si="16"/>
        <v>9122</v>
      </c>
      <c r="J32" s="324">
        <f t="shared" si="16"/>
        <v>80</v>
      </c>
      <c r="K32" s="324">
        <f t="shared" si="16"/>
        <v>0</v>
      </c>
      <c r="L32" s="324">
        <f t="shared" si="16"/>
        <v>0</v>
      </c>
      <c r="M32" s="324">
        <f t="shared" si="16"/>
        <v>0</v>
      </c>
      <c r="N32" s="324">
        <f t="shared" si="16"/>
        <v>19979</v>
      </c>
      <c r="O32" s="324">
        <f t="shared" si="16"/>
        <v>4845</v>
      </c>
      <c r="P32" s="324">
        <f t="shared" si="16"/>
        <v>2887</v>
      </c>
      <c r="Q32" s="324">
        <f t="shared" si="16"/>
        <v>2710</v>
      </c>
      <c r="R32" s="324">
        <f t="shared" si="16"/>
        <v>13867</v>
      </c>
      <c r="S32" s="324">
        <f t="shared" si="16"/>
        <v>3848</v>
      </c>
      <c r="T32" s="324">
        <f t="shared" si="16"/>
        <v>2500</v>
      </c>
      <c r="U32" s="324">
        <f t="shared" si="16"/>
        <v>7860</v>
      </c>
      <c r="V32" s="506">
        <f t="shared" si="16"/>
        <v>2122</v>
      </c>
      <c r="W32" s="311" t="s">
        <v>12</v>
      </c>
      <c r="X32" s="1101" t="s">
        <v>22</v>
      </c>
      <c r="Y32" s="1101"/>
      <c r="Z32" s="1088"/>
    </row>
    <row r="33" spans="1:26" s="319" customFormat="1" ht="15.95" customHeight="1">
      <c r="A33" s="1088"/>
      <c r="B33" s="318" t="s">
        <v>12</v>
      </c>
      <c r="C33" s="318"/>
      <c r="D33" s="280" t="s">
        <v>15</v>
      </c>
      <c r="E33" s="662">
        <f>SUM(F33:V33)</f>
        <v>92207</v>
      </c>
      <c r="F33" s="663">
        <v>32203</v>
      </c>
      <c r="G33" s="324">
        <v>478</v>
      </c>
      <c r="H33" s="324">
        <v>0</v>
      </c>
      <c r="I33" s="324">
        <v>9122</v>
      </c>
      <c r="J33" s="324">
        <v>80</v>
      </c>
      <c r="K33" s="324">
        <v>0</v>
      </c>
      <c r="L33" s="324">
        <v>0</v>
      </c>
      <c r="M33" s="324">
        <v>0</v>
      </c>
      <c r="N33" s="324">
        <v>15075</v>
      </c>
      <c r="O33" s="324">
        <v>4845</v>
      </c>
      <c r="P33" s="324">
        <v>2887</v>
      </c>
      <c r="Q33" s="324">
        <v>2710</v>
      </c>
      <c r="R33" s="324">
        <v>13793</v>
      </c>
      <c r="S33" s="324">
        <v>2483</v>
      </c>
      <c r="T33" s="324">
        <v>0</v>
      </c>
      <c r="U33" s="324">
        <v>6409</v>
      </c>
      <c r="V33" s="506">
        <v>2122</v>
      </c>
      <c r="W33" s="318" t="s">
        <v>12</v>
      </c>
      <c r="X33" s="318"/>
      <c r="Y33" s="318" t="s">
        <v>15</v>
      </c>
      <c r="Z33" s="1088"/>
    </row>
    <row r="34" spans="1:26" s="125" customFormat="1" ht="15.95" customHeight="1">
      <c r="A34" s="1088"/>
      <c r="B34" s="311" t="s">
        <v>12</v>
      </c>
      <c r="C34" s="311"/>
      <c r="D34" s="312" t="s">
        <v>16</v>
      </c>
      <c r="E34" s="662">
        <f>SUM(F34:V34)</f>
        <v>28935</v>
      </c>
      <c r="F34" s="324">
        <v>11071</v>
      </c>
      <c r="G34" s="324">
        <v>0</v>
      </c>
      <c r="H34" s="324">
        <v>7570</v>
      </c>
      <c r="I34" s="324">
        <v>0</v>
      </c>
      <c r="J34" s="324">
        <v>0</v>
      </c>
      <c r="K34" s="324">
        <v>0</v>
      </c>
      <c r="L34" s="324">
        <v>0</v>
      </c>
      <c r="M34" s="324">
        <v>0</v>
      </c>
      <c r="N34" s="324">
        <v>4904</v>
      </c>
      <c r="O34" s="324">
        <v>0</v>
      </c>
      <c r="P34" s="324">
        <v>0</v>
      </c>
      <c r="Q34" s="324">
        <v>0</v>
      </c>
      <c r="R34" s="324">
        <v>74</v>
      </c>
      <c r="S34" s="324">
        <v>1365</v>
      </c>
      <c r="T34" s="324">
        <v>2500</v>
      </c>
      <c r="U34" s="324">
        <v>1451</v>
      </c>
      <c r="V34" s="506">
        <v>0</v>
      </c>
      <c r="W34" s="311" t="s">
        <v>12</v>
      </c>
      <c r="X34" s="311"/>
      <c r="Y34" s="311" t="s">
        <v>16</v>
      </c>
      <c r="Z34" s="1088"/>
    </row>
    <row r="35" spans="1:26" s="125" customFormat="1" ht="15.95" customHeight="1">
      <c r="A35" s="1088"/>
      <c r="B35" s="272"/>
      <c r="C35" s="1101" t="s">
        <v>23</v>
      </c>
      <c r="D35" s="1102"/>
      <c r="E35" s="662">
        <f>SUM(E36:E37)</f>
        <v>252312.06400000001</v>
      </c>
      <c r="F35" s="324">
        <f t="shared" ref="F35:V35" si="17">SUM(F36:F37)</f>
        <v>5723</v>
      </c>
      <c r="G35" s="324">
        <f t="shared" si="17"/>
        <v>15318</v>
      </c>
      <c r="H35" s="324">
        <f t="shared" si="17"/>
        <v>0</v>
      </c>
      <c r="I35" s="324">
        <f t="shared" si="17"/>
        <v>208360</v>
      </c>
      <c r="J35" s="324">
        <f t="shared" si="17"/>
        <v>6056</v>
      </c>
      <c r="K35" s="324">
        <f t="shared" si="17"/>
        <v>76</v>
      </c>
      <c r="L35" s="324">
        <f t="shared" si="17"/>
        <v>0</v>
      </c>
      <c r="M35" s="324">
        <f t="shared" si="17"/>
        <v>0</v>
      </c>
      <c r="N35" s="324">
        <f t="shared" si="17"/>
        <v>0</v>
      </c>
      <c r="O35" s="324">
        <f t="shared" si="17"/>
        <v>0</v>
      </c>
      <c r="P35" s="324">
        <f t="shared" si="17"/>
        <v>2230</v>
      </c>
      <c r="Q35" s="324">
        <f t="shared" si="17"/>
        <v>0</v>
      </c>
      <c r="R35" s="324">
        <f t="shared" si="17"/>
        <v>6.4000000000000001E-2</v>
      </c>
      <c r="S35" s="324">
        <f t="shared" si="17"/>
        <v>10679</v>
      </c>
      <c r="T35" s="324">
        <f t="shared" si="17"/>
        <v>167</v>
      </c>
      <c r="U35" s="324">
        <f t="shared" si="17"/>
        <v>1161</v>
      </c>
      <c r="V35" s="506">
        <f t="shared" si="17"/>
        <v>2542</v>
      </c>
      <c r="W35" s="272"/>
      <c r="X35" s="1101" t="s">
        <v>23</v>
      </c>
      <c r="Y35" s="1101"/>
      <c r="Z35" s="1088"/>
    </row>
    <row r="36" spans="1:26" s="125" customFormat="1" ht="15.95" customHeight="1">
      <c r="A36" s="1088"/>
      <c r="B36" s="272"/>
      <c r="C36" s="313"/>
      <c r="D36" s="314" t="s">
        <v>15</v>
      </c>
      <c r="E36" s="662">
        <f>SUM(F36:V36)</f>
        <v>246589.06400000001</v>
      </c>
      <c r="F36" s="324">
        <v>0</v>
      </c>
      <c r="G36" s="324">
        <v>15318</v>
      </c>
      <c r="H36" s="324">
        <v>0</v>
      </c>
      <c r="I36" s="324">
        <v>208360</v>
      </c>
      <c r="J36" s="324">
        <v>6056</v>
      </c>
      <c r="K36" s="324">
        <v>76</v>
      </c>
      <c r="L36" s="324">
        <v>0</v>
      </c>
      <c r="M36" s="324">
        <v>0</v>
      </c>
      <c r="N36" s="324">
        <v>0</v>
      </c>
      <c r="O36" s="324">
        <v>0</v>
      </c>
      <c r="P36" s="324">
        <v>2230</v>
      </c>
      <c r="Q36" s="324">
        <v>0</v>
      </c>
      <c r="R36" s="324">
        <v>6.4000000000000001E-2</v>
      </c>
      <c r="S36" s="324">
        <v>10679</v>
      </c>
      <c r="T36" s="324">
        <v>167</v>
      </c>
      <c r="U36" s="324">
        <v>1161</v>
      </c>
      <c r="V36" s="506">
        <v>2542</v>
      </c>
      <c r="W36" s="272"/>
      <c r="X36" s="313"/>
      <c r="Y36" s="313" t="s">
        <v>15</v>
      </c>
      <c r="Z36" s="1088"/>
    </row>
    <row r="37" spans="1:26" s="125" customFormat="1" ht="15.95" customHeight="1">
      <c r="A37" s="1088"/>
      <c r="B37" s="272"/>
      <c r="C37" s="313"/>
      <c r="D37" s="314" t="s">
        <v>16</v>
      </c>
      <c r="E37" s="662">
        <f>SUM(F37:V37)</f>
        <v>5723</v>
      </c>
      <c r="F37" s="324">
        <v>5723</v>
      </c>
      <c r="G37" s="324">
        <v>0</v>
      </c>
      <c r="H37" s="324">
        <v>0</v>
      </c>
      <c r="I37" s="324">
        <v>0</v>
      </c>
      <c r="J37" s="324">
        <v>0</v>
      </c>
      <c r="K37" s="324">
        <v>0</v>
      </c>
      <c r="L37" s="324">
        <v>0</v>
      </c>
      <c r="M37" s="324">
        <v>0</v>
      </c>
      <c r="N37" s="324">
        <v>0</v>
      </c>
      <c r="O37" s="324">
        <v>0</v>
      </c>
      <c r="P37" s="324">
        <v>0</v>
      </c>
      <c r="Q37" s="324">
        <v>0</v>
      </c>
      <c r="R37" s="324">
        <v>0</v>
      </c>
      <c r="S37" s="324">
        <v>0</v>
      </c>
      <c r="T37" s="324">
        <v>0</v>
      </c>
      <c r="U37" s="324">
        <v>0</v>
      </c>
      <c r="V37" s="506">
        <v>0</v>
      </c>
      <c r="W37" s="272"/>
      <c r="X37" s="313"/>
      <c r="Y37" s="313" t="s">
        <v>16</v>
      </c>
      <c r="Z37" s="1088"/>
    </row>
    <row r="38" spans="1:26" s="125" customFormat="1" ht="15.95" customHeight="1">
      <c r="A38" s="1088"/>
      <c r="B38" s="272"/>
      <c r="C38" s="1103" t="s">
        <v>25</v>
      </c>
      <c r="D38" s="1104"/>
      <c r="E38" s="662">
        <f>E39+E40</f>
        <v>132176</v>
      </c>
      <c r="F38" s="324">
        <f t="shared" ref="F38:V38" si="18">F39+F40</f>
        <v>0</v>
      </c>
      <c r="G38" s="324">
        <f t="shared" si="18"/>
        <v>0</v>
      </c>
      <c r="H38" s="324">
        <f t="shared" si="18"/>
        <v>12710</v>
      </c>
      <c r="I38" s="324">
        <f t="shared" si="18"/>
        <v>12905</v>
      </c>
      <c r="J38" s="324">
        <f t="shared" si="18"/>
        <v>0</v>
      </c>
      <c r="K38" s="324">
        <f t="shared" si="18"/>
        <v>0</v>
      </c>
      <c r="L38" s="324">
        <f t="shared" si="18"/>
        <v>0</v>
      </c>
      <c r="M38" s="324">
        <f t="shared" si="18"/>
        <v>0</v>
      </c>
      <c r="N38" s="324">
        <f t="shared" si="18"/>
        <v>6396</v>
      </c>
      <c r="O38" s="324">
        <f t="shared" si="18"/>
        <v>0</v>
      </c>
      <c r="P38" s="324">
        <f t="shared" si="18"/>
        <v>0</v>
      </c>
      <c r="Q38" s="324">
        <f t="shared" si="18"/>
        <v>0</v>
      </c>
      <c r="R38" s="324">
        <f t="shared" si="18"/>
        <v>83492</v>
      </c>
      <c r="S38" s="324">
        <f t="shared" si="18"/>
        <v>879</v>
      </c>
      <c r="T38" s="324">
        <f t="shared" si="18"/>
        <v>0</v>
      </c>
      <c r="U38" s="324">
        <f t="shared" si="18"/>
        <v>0</v>
      </c>
      <c r="V38" s="506">
        <f t="shared" si="18"/>
        <v>15794</v>
      </c>
      <c r="W38" s="272"/>
      <c r="X38" s="1103" t="s">
        <v>25</v>
      </c>
      <c r="Y38" s="1103"/>
      <c r="Z38" s="1088"/>
    </row>
    <row r="39" spans="1:26" s="125" customFormat="1" ht="15.95" customHeight="1">
      <c r="A39" s="1088"/>
      <c r="B39" s="272"/>
      <c r="C39" s="313"/>
      <c r="D39" s="314" t="s">
        <v>15</v>
      </c>
      <c r="E39" s="662">
        <f>SUM(F39:V39)</f>
        <v>131297</v>
      </c>
      <c r="F39" s="324">
        <v>0</v>
      </c>
      <c r="G39" s="324">
        <v>0</v>
      </c>
      <c r="H39" s="324">
        <v>12710</v>
      </c>
      <c r="I39" s="324">
        <v>12905</v>
      </c>
      <c r="J39" s="324">
        <v>0</v>
      </c>
      <c r="K39" s="324">
        <v>0</v>
      </c>
      <c r="L39" s="324">
        <v>0</v>
      </c>
      <c r="M39" s="324">
        <v>0</v>
      </c>
      <c r="N39" s="324">
        <v>6396</v>
      </c>
      <c r="O39" s="324">
        <v>0</v>
      </c>
      <c r="P39" s="324">
        <v>0</v>
      </c>
      <c r="Q39" s="324">
        <v>0</v>
      </c>
      <c r="R39" s="324">
        <v>83492</v>
      </c>
      <c r="S39" s="324">
        <v>0</v>
      </c>
      <c r="T39" s="324">
        <v>0</v>
      </c>
      <c r="U39" s="324">
        <v>0</v>
      </c>
      <c r="V39" s="506">
        <v>15794</v>
      </c>
      <c r="W39" s="272"/>
      <c r="X39" s="313"/>
      <c r="Y39" s="313" t="s">
        <v>15</v>
      </c>
      <c r="Z39" s="1088"/>
    </row>
    <row r="40" spans="1:26" s="125" customFormat="1" ht="15.95" customHeight="1">
      <c r="A40" s="1088"/>
      <c r="B40" s="272"/>
      <c r="C40" s="313"/>
      <c r="D40" s="314" t="s">
        <v>16</v>
      </c>
      <c r="E40" s="662">
        <f>SUM(F40:V40)</f>
        <v>879</v>
      </c>
      <c r="F40" s="324">
        <v>0</v>
      </c>
      <c r="G40" s="324">
        <v>0</v>
      </c>
      <c r="H40" s="324">
        <v>0</v>
      </c>
      <c r="I40" s="324">
        <v>0</v>
      </c>
      <c r="J40" s="324">
        <v>0</v>
      </c>
      <c r="K40" s="324">
        <v>0</v>
      </c>
      <c r="L40" s="324">
        <v>0</v>
      </c>
      <c r="M40" s="324">
        <v>0</v>
      </c>
      <c r="N40" s="324">
        <v>0</v>
      </c>
      <c r="O40" s="324">
        <v>0</v>
      </c>
      <c r="P40" s="324">
        <v>0</v>
      </c>
      <c r="Q40" s="324">
        <v>0</v>
      </c>
      <c r="R40" s="324">
        <v>0</v>
      </c>
      <c r="S40" s="324">
        <v>879</v>
      </c>
      <c r="T40" s="324">
        <v>0</v>
      </c>
      <c r="U40" s="324">
        <v>0</v>
      </c>
      <c r="V40" s="506">
        <v>0</v>
      </c>
      <c r="W40" s="272"/>
      <c r="X40" s="313"/>
      <c r="Y40" s="313" t="s">
        <v>16</v>
      </c>
      <c r="Z40" s="1088"/>
    </row>
    <row r="41" spans="1:26" s="125" customFormat="1" ht="15.95" customHeight="1">
      <c r="A41" s="1088"/>
      <c r="B41" s="272"/>
      <c r="C41" s="1103" t="s">
        <v>28</v>
      </c>
      <c r="D41" s="1104"/>
      <c r="E41" s="662">
        <f>E42+E43</f>
        <v>2512521.2650000001</v>
      </c>
      <c r="F41" s="324">
        <f t="shared" ref="F41:V41" si="19">F42+F43</f>
        <v>0</v>
      </c>
      <c r="G41" s="324">
        <f t="shared" si="19"/>
        <v>0</v>
      </c>
      <c r="H41" s="324">
        <f t="shared" si="19"/>
        <v>0</v>
      </c>
      <c r="I41" s="324">
        <f t="shared" si="19"/>
        <v>363045</v>
      </c>
      <c r="J41" s="324">
        <f t="shared" si="19"/>
        <v>0</v>
      </c>
      <c r="K41" s="324">
        <f t="shared" si="19"/>
        <v>0</v>
      </c>
      <c r="L41" s="324">
        <f t="shared" si="19"/>
        <v>0</v>
      </c>
      <c r="M41" s="324">
        <f t="shared" si="19"/>
        <v>0</v>
      </c>
      <c r="N41" s="324">
        <f t="shared" si="19"/>
        <v>0</v>
      </c>
      <c r="O41" s="324">
        <f t="shared" si="19"/>
        <v>113772</v>
      </c>
      <c r="P41" s="324">
        <f t="shared" si="19"/>
        <v>3596</v>
      </c>
      <c r="Q41" s="324">
        <f t="shared" si="19"/>
        <v>875609</v>
      </c>
      <c r="R41" s="324">
        <f t="shared" si="19"/>
        <v>5728</v>
      </c>
      <c r="S41" s="324">
        <f t="shared" si="19"/>
        <v>68487</v>
      </c>
      <c r="T41" s="324">
        <f t="shared" si="19"/>
        <v>63</v>
      </c>
      <c r="U41" s="324">
        <f t="shared" si="19"/>
        <v>1082221.2650000001</v>
      </c>
      <c r="V41" s="506">
        <f t="shared" si="19"/>
        <v>0</v>
      </c>
      <c r="W41" s="272"/>
      <c r="X41" s="1103" t="s">
        <v>28</v>
      </c>
      <c r="Y41" s="1103"/>
      <c r="Z41" s="1088"/>
    </row>
    <row r="42" spans="1:26" s="125" customFormat="1" ht="15.95" customHeight="1">
      <c r="A42" s="1088"/>
      <c r="B42" s="272"/>
      <c r="C42" s="313"/>
      <c r="D42" s="314" t="s">
        <v>131</v>
      </c>
      <c r="E42" s="662">
        <f>SUM(F42:V42)</f>
        <v>2508862.2650000001</v>
      </c>
      <c r="F42" s="324">
        <v>0</v>
      </c>
      <c r="G42" s="324">
        <v>0</v>
      </c>
      <c r="H42" s="324">
        <v>0</v>
      </c>
      <c r="I42" s="324">
        <v>363045</v>
      </c>
      <c r="J42" s="324">
        <v>0</v>
      </c>
      <c r="K42" s="324">
        <v>0</v>
      </c>
      <c r="L42" s="324">
        <v>0</v>
      </c>
      <c r="M42" s="324">
        <v>0</v>
      </c>
      <c r="N42" s="324">
        <v>0</v>
      </c>
      <c r="O42" s="324">
        <v>113772</v>
      </c>
      <c r="P42" s="324">
        <v>0</v>
      </c>
      <c r="Q42" s="324">
        <v>875609</v>
      </c>
      <c r="R42" s="324">
        <v>5728</v>
      </c>
      <c r="S42" s="324">
        <v>68487</v>
      </c>
      <c r="T42" s="324">
        <v>0</v>
      </c>
      <c r="U42" s="324">
        <v>1082221.2650000001</v>
      </c>
      <c r="V42" s="506">
        <v>0</v>
      </c>
      <c r="W42" s="272"/>
      <c r="X42" s="313"/>
      <c r="Y42" s="313" t="s">
        <v>15</v>
      </c>
      <c r="Z42" s="1088"/>
    </row>
    <row r="43" spans="1:26" s="125" customFormat="1" ht="15.75" customHeight="1">
      <c r="A43" s="1088"/>
      <c r="B43" s="272"/>
      <c r="C43" s="313"/>
      <c r="D43" s="314" t="s">
        <v>134</v>
      </c>
      <c r="E43" s="662">
        <f>SUM(F43:V43)</f>
        <v>3659</v>
      </c>
      <c r="F43" s="324">
        <v>0</v>
      </c>
      <c r="G43" s="324">
        <v>0</v>
      </c>
      <c r="H43" s="324">
        <v>0</v>
      </c>
      <c r="I43" s="324">
        <v>0</v>
      </c>
      <c r="J43" s="324">
        <v>0</v>
      </c>
      <c r="K43" s="324">
        <v>0</v>
      </c>
      <c r="L43" s="324">
        <v>0</v>
      </c>
      <c r="M43" s="324">
        <v>0</v>
      </c>
      <c r="N43" s="324">
        <v>0</v>
      </c>
      <c r="O43" s="324">
        <v>0</v>
      </c>
      <c r="P43" s="324">
        <v>3596</v>
      </c>
      <c r="Q43" s="324">
        <v>0</v>
      </c>
      <c r="R43" s="324">
        <v>0</v>
      </c>
      <c r="S43" s="324">
        <v>0</v>
      </c>
      <c r="T43" s="324">
        <v>63</v>
      </c>
      <c r="U43" s="324">
        <v>0</v>
      </c>
      <c r="V43" s="506">
        <v>0</v>
      </c>
      <c r="W43" s="272"/>
      <c r="X43" s="313"/>
      <c r="Y43" s="313" t="s">
        <v>134</v>
      </c>
      <c r="Z43" s="1088"/>
    </row>
    <row r="44" spans="1:26" s="125" customFormat="1" ht="15.75" customHeight="1">
      <c r="A44" s="1088"/>
      <c r="B44" s="272"/>
      <c r="C44" s="1103" t="s">
        <v>29</v>
      </c>
      <c r="D44" s="1104"/>
      <c r="E44" s="662">
        <f>E45+E46</f>
        <v>96324</v>
      </c>
      <c r="F44" s="324">
        <f t="shared" ref="F44:V44" si="20">F45+F46</f>
        <v>0</v>
      </c>
      <c r="G44" s="324">
        <f t="shared" si="20"/>
        <v>0</v>
      </c>
      <c r="H44" s="324">
        <f t="shared" si="20"/>
        <v>0</v>
      </c>
      <c r="I44" s="324">
        <f t="shared" si="20"/>
        <v>0</v>
      </c>
      <c r="J44" s="324">
        <f t="shared" si="20"/>
        <v>0</v>
      </c>
      <c r="K44" s="324">
        <f t="shared" si="20"/>
        <v>0</v>
      </c>
      <c r="L44" s="324">
        <f t="shared" si="20"/>
        <v>0</v>
      </c>
      <c r="M44" s="324">
        <f t="shared" si="20"/>
        <v>0</v>
      </c>
      <c r="N44" s="324">
        <f t="shared" si="20"/>
        <v>0</v>
      </c>
      <c r="O44" s="324">
        <f t="shared" si="20"/>
        <v>0</v>
      </c>
      <c r="P44" s="324">
        <f t="shared" si="20"/>
        <v>0</v>
      </c>
      <c r="Q44" s="324">
        <f t="shared" si="20"/>
        <v>0</v>
      </c>
      <c r="R44" s="324">
        <f t="shared" si="20"/>
        <v>96324</v>
      </c>
      <c r="S44" s="324">
        <f t="shared" si="20"/>
        <v>0</v>
      </c>
      <c r="T44" s="324">
        <f t="shared" si="20"/>
        <v>0</v>
      </c>
      <c r="U44" s="324">
        <f t="shared" si="20"/>
        <v>0</v>
      </c>
      <c r="V44" s="506">
        <f t="shared" si="20"/>
        <v>0</v>
      </c>
      <c r="W44" s="272"/>
      <c r="X44" s="1103" t="s">
        <v>29</v>
      </c>
      <c r="Y44" s="1103"/>
      <c r="Z44" s="1088"/>
    </row>
    <row r="45" spans="1:26" s="125" customFormat="1" ht="15.75" customHeight="1">
      <c r="A45" s="1088"/>
      <c r="B45" s="311" t="s">
        <v>12</v>
      </c>
      <c r="C45" s="313"/>
      <c r="D45" s="314" t="s">
        <v>131</v>
      </c>
      <c r="E45" s="662">
        <f>SUM(F45:V45)</f>
        <v>17993</v>
      </c>
      <c r="F45" s="324">
        <v>0</v>
      </c>
      <c r="G45" s="324">
        <v>0</v>
      </c>
      <c r="H45" s="324">
        <v>0</v>
      </c>
      <c r="I45" s="324">
        <v>0</v>
      </c>
      <c r="J45" s="324">
        <v>0</v>
      </c>
      <c r="K45" s="324">
        <v>0</v>
      </c>
      <c r="L45" s="324">
        <v>0</v>
      </c>
      <c r="M45" s="324">
        <v>0</v>
      </c>
      <c r="N45" s="324">
        <v>0</v>
      </c>
      <c r="O45" s="324">
        <v>0</v>
      </c>
      <c r="P45" s="324">
        <v>0</v>
      </c>
      <c r="Q45" s="324">
        <v>0</v>
      </c>
      <c r="R45" s="324">
        <v>17993</v>
      </c>
      <c r="S45" s="324">
        <v>0</v>
      </c>
      <c r="T45" s="324">
        <v>0</v>
      </c>
      <c r="U45" s="324">
        <v>0</v>
      </c>
      <c r="V45" s="506">
        <v>0</v>
      </c>
      <c r="W45" s="311" t="s">
        <v>12</v>
      </c>
      <c r="X45" s="313"/>
      <c r="Y45" s="313" t="s">
        <v>131</v>
      </c>
      <c r="Z45" s="1088"/>
    </row>
    <row r="46" spans="1:26" s="125" customFormat="1" ht="15.75" customHeight="1">
      <c r="A46" s="1088"/>
      <c r="B46" s="311"/>
      <c r="C46" s="313"/>
      <c r="D46" s="314" t="s">
        <v>134</v>
      </c>
      <c r="E46" s="662">
        <f>SUM(F46:V46)</f>
        <v>78331</v>
      </c>
      <c r="F46" s="324">
        <v>0</v>
      </c>
      <c r="G46" s="324">
        <v>0</v>
      </c>
      <c r="H46" s="324">
        <v>0</v>
      </c>
      <c r="I46" s="324">
        <v>0</v>
      </c>
      <c r="J46" s="324">
        <v>0</v>
      </c>
      <c r="K46" s="324">
        <v>0</v>
      </c>
      <c r="L46" s="324">
        <v>0</v>
      </c>
      <c r="M46" s="324">
        <v>0</v>
      </c>
      <c r="N46" s="324">
        <v>0</v>
      </c>
      <c r="O46" s="324">
        <v>0</v>
      </c>
      <c r="P46" s="324">
        <v>0</v>
      </c>
      <c r="Q46" s="324">
        <v>0</v>
      </c>
      <c r="R46" s="324">
        <v>78331</v>
      </c>
      <c r="S46" s="324">
        <v>0</v>
      </c>
      <c r="T46" s="324">
        <v>0</v>
      </c>
      <c r="U46" s="324">
        <v>0</v>
      </c>
      <c r="V46" s="506">
        <v>0</v>
      </c>
      <c r="W46" s="311"/>
      <c r="X46" s="313"/>
      <c r="Y46" s="313" t="s">
        <v>134</v>
      </c>
      <c r="Z46" s="1088"/>
    </row>
    <row r="47" spans="1:26" s="125" customFormat="1" ht="15.75" customHeight="1">
      <c r="A47" s="1088"/>
      <c r="B47" s="272"/>
      <c r="C47" s="1103" t="s">
        <v>30</v>
      </c>
      <c r="D47" s="1104"/>
      <c r="E47" s="662">
        <f>E48</f>
        <v>263411</v>
      </c>
      <c r="F47" s="324">
        <f t="shared" ref="F47:V47" si="21">F48</f>
        <v>0</v>
      </c>
      <c r="G47" s="324">
        <f t="shared" si="21"/>
        <v>0</v>
      </c>
      <c r="H47" s="324">
        <f t="shared" si="21"/>
        <v>0</v>
      </c>
      <c r="I47" s="324">
        <f t="shared" si="21"/>
        <v>0</v>
      </c>
      <c r="J47" s="324">
        <f t="shared" si="21"/>
        <v>0</v>
      </c>
      <c r="K47" s="324">
        <f t="shared" si="21"/>
        <v>0</v>
      </c>
      <c r="L47" s="324">
        <f t="shared" si="21"/>
        <v>263411</v>
      </c>
      <c r="M47" s="324">
        <f t="shared" si="21"/>
        <v>0</v>
      </c>
      <c r="N47" s="324">
        <f t="shared" si="21"/>
        <v>0</v>
      </c>
      <c r="O47" s="324">
        <f t="shared" si="21"/>
        <v>0</v>
      </c>
      <c r="P47" s="324">
        <f t="shared" si="21"/>
        <v>0</v>
      </c>
      <c r="Q47" s="324">
        <f t="shared" si="21"/>
        <v>0</v>
      </c>
      <c r="R47" s="324">
        <f t="shared" si="21"/>
        <v>0</v>
      </c>
      <c r="S47" s="324">
        <f t="shared" si="21"/>
        <v>0</v>
      </c>
      <c r="T47" s="324">
        <f t="shared" si="21"/>
        <v>0</v>
      </c>
      <c r="U47" s="324">
        <f t="shared" si="21"/>
        <v>0</v>
      </c>
      <c r="V47" s="506">
        <f t="shared" si="21"/>
        <v>0</v>
      </c>
      <c r="W47" s="272"/>
      <c r="X47" s="1103" t="s">
        <v>30</v>
      </c>
      <c r="Y47" s="1103"/>
      <c r="Z47" s="1088"/>
    </row>
    <row r="48" spans="1:26" s="125" customFormat="1" ht="15.75" customHeight="1">
      <c r="A48" s="1088"/>
      <c r="B48" s="311" t="s">
        <v>12</v>
      </c>
      <c r="C48" s="313"/>
      <c r="D48" s="314" t="s">
        <v>16</v>
      </c>
      <c r="E48" s="662">
        <v>263411</v>
      </c>
      <c r="F48" s="324">
        <v>0</v>
      </c>
      <c r="G48" s="324">
        <v>0</v>
      </c>
      <c r="H48" s="324">
        <v>0</v>
      </c>
      <c r="I48" s="324">
        <v>0</v>
      </c>
      <c r="J48" s="324">
        <v>0</v>
      </c>
      <c r="K48" s="324">
        <v>0</v>
      </c>
      <c r="L48" s="324">
        <v>263411</v>
      </c>
      <c r="M48" s="324">
        <v>0</v>
      </c>
      <c r="N48" s="324">
        <v>0</v>
      </c>
      <c r="O48" s="324">
        <v>0</v>
      </c>
      <c r="P48" s="324">
        <v>0</v>
      </c>
      <c r="Q48" s="324">
        <v>0</v>
      </c>
      <c r="R48" s="324">
        <v>0</v>
      </c>
      <c r="S48" s="324">
        <v>0</v>
      </c>
      <c r="T48" s="324">
        <v>0</v>
      </c>
      <c r="U48" s="324">
        <v>0</v>
      </c>
      <c r="V48" s="506">
        <v>0</v>
      </c>
      <c r="W48" s="311" t="s">
        <v>12</v>
      </c>
      <c r="X48" s="313"/>
      <c r="Y48" s="313" t="s">
        <v>16</v>
      </c>
      <c r="Z48" s="1088"/>
    </row>
    <row r="49" spans="1:26" s="125" customFormat="1" ht="30.75" customHeight="1">
      <c r="A49" s="1088"/>
      <c r="B49" s="311" t="s">
        <v>12</v>
      </c>
      <c r="C49" s="1103" t="s">
        <v>90</v>
      </c>
      <c r="D49" s="1104"/>
      <c r="E49" s="662">
        <f>E50</f>
        <v>282542</v>
      </c>
      <c r="F49" s="324">
        <f t="shared" ref="F49:V49" si="22">F50</f>
        <v>0</v>
      </c>
      <c r="G49" s="324">
        <f t="shared" si="22"/>
        <v>0</v>
      </c>
      <c r="H49" s="324">
        <f t="shared" si="22"/>
        <v>0</v>
      </c>
      <c r="I49" s="324">
        <f t="shared" si="22"/>
        <v>0</v>
      </c>
      <c r="J49" s="324">
        <f t="shared" si="22"/>
        <v>0</v>
      </c>
      <c r="K49" s="324">
        <f t="shared" si="22"/>
        <v>0</v>
      </c>
      <c r="L49" s="324">
        <f t="shared" si="22"/>
        <v>0</v>
      </c>
      <c r="M49" s="324">
        <f t="shared" si="22"/>
        <v>0</v>
      </c>
      <c r="N49" s="324">
        <f t="shared" si="22"/>
        <v>0</v>
      </c>
      <c r="O49" s="324">
        <f t="shared" si="22"/>
        <v>0</v>
      </c>
      <c r="P49" s="324">
        <f t="shared" si="22"/>
        <v>0</v>
      </c>
      <c r="Q49" s="324">
        <f t="shared" si="22"/>
        <v>202129</v>
      </c>
      <c r="R49" s="324">
        <f t="shared" si="22"/>
        <v>0</v>
      </c>
      <c r="S49" s="324">
        <f t="shared" si="22"/>
        <v>0</v>
      </c>
      <c r="T49" s="324">
        <f t="shared" si="22"/>
        <v>0</v>
      </c>
      <c r="U49" s="324">
        <f t="shared" si="22"/>
        <v>80413</v>
      </c>
      <c r="V49" s="506">
        <f t="shared" si="22"/>
        <v>0</v>
      </c>
      <c r="W49" s="311" t="s">
        <v>12</v>
      </c>
      <c r="X49" s="1103" t="s">
        <v>91</v>
      </c>
      <c r="Y49" s="1103"/>
      <c r="Z49" s="1088"/>
    </row>
    <row r="50" spans="1:26" s="125" customFormat="1" ht="16.5" customHeight="1">
      <c r="A50" s="1088"/>
      <c r="B50" s="311"/>
      <c r="C50" s="313"/>
      <c r="D50" s="314" t="s">
        <v>131</v>
      </c>
      <c r="E50" s="662">
        <f>SUM(F50:V50)</f>
        <v>282542</v>
      </c>
      <c r="F50" s="324">
        <v>0</v>
      </c>
      <c r="G50" s="324">
        <v>0</v>
      </c>
      <c r="H50" s="324">
        <v>0</v>
      </c>
      <c r="I50" s="324">
        <v>0</v>
      </c>
      <c r="J50" s="324">
        <v>0</v>
      </c>
      <c r="K50" s="324">
        <v>0</v>
      </c>
      <c r="L50" s="324">
        <v>0</v>
      </c>
      <c r="M50" s="324">
        <v>0</v>
      </c>
      <c r="N50" s="324">
        <v>0</v>
      </c>
      <c r="O50" s="324">
        <v>0</v>
      </c>
      <c r="P50" s="324">
        <v>0</v>
      </c>
      <c r="Q50" s="324">
        <v>202129</v>
      </c>
      <c r="R50" s="324">
        <v>0</v>
      </c>
      <c r="S50" s="324">
        <v>0</v>
      </c>
      <c r="T50" s="324">
        <v>0</v>
      </c>
      <c r="U50" s="324">
        <v>80413</v>
      </c>
      <c r="V50" s="506">
        <v>0</v>
      </c>
      <c r="W50" s="311"/>
      <c r="X50" s="313"/>
      <c r="Y50" s="313" t="s">
        <v>15</v>
      </c>
      <c r="Z50" s="1088"/>
    </row>
    <row r="51" spans="1:26" s="125" customFormat="1" ht="15.75" customHeight="1">
      <c r="A51" s="1088"/>
      <c r="B51" s="311"/>
      <c r="C51" s="1105" t="s">
        <v>138</v>
      </c>
      <c r="D51" s="1106"/>
      <c r="E51" s="662">
        <f>E52+E53</f>
        <v>652965</v>
      </c>
      <c r="F51" s="324">
        <f t="shared" ref="F51:V51" si="23">F52+F53</f>
        <v>0</v>
      </c>
      <c r="G51" s="324">
        <f t="shared" si="23"/>
        <v>0</v>
      </c>
      <c r="H51" s="324">
        <f t="shared" si="23"/>
        <v>1174</v>
      </c>
      <c r="I51" s="324">
        <f t="shared" si="23"/>
        <v>0</v>
      </c>
      <c r="J51" s="324">
        <f t="shared" si="23"/>
        <v>0</v>
      </c>
      <c r="K51" s="324">
        <f t="shared" si="23"/>
        <v>0</v>
      </c>
      <c r="L51" s="324">
        <f t="shared" si="23"/>
        <v>0</v>
      </c>
      <c r="M51" s="324">
        <f t="shared" si="23"/>
        <v>0</v>
      </c>
      <c r="N51" s="324">
        <f t="shared" si="23"/>
        <v>0</v>
      </c>
      <c r="O51" s="324">
        <f t="shared" si="23"/>
        <v>307607</v>
      </c>
      <c r="P51" s="324">
        <f t="shared" si="23"/>
        <v>0</v>
      </c>
      <c r="Q51" s="324">
        <f t="shared" si="23"/>
        <v>338041</v>
      </c>
      <c r="R51" s="324">
        <f t="shared" si="23"/>
        <v>0</v>
      </c>
      <c r="S51" s="324">
        <f t="shared" si="23"/>
        <v>6143</v>
      </c>
      <c r="T51" s="324">
        <f t="shared" si="23"/>
        <v>0</v>
      </c>
      <c r="U51" s="324">
        <f t="shared" si="23"/>
        <v>0</v>
      </c>
      <c r="V51" s="506">
        <f t="shared" si="23"/>
        <v>0</v>
      </c>
      <c r="W51" s="311"/>
      <c r="X51" s="1105" t="s">
        <v>138</v>
      </c>
      <c r="Y51" s="1105"/>
      <c r="Z51" s="1088"/>
    </row>
    <row r="52" spans="1:26" s="125" customFormat="1" ht="15.75" customHeight="1">
      <c r="A52" s="1088"/>
      <c r="B52" s="311"/>
      <c r="C52" s="315"/>
      <c r="D52" s="316" t="s">
        <v>15</v>
      </c>
      <c r="E52" s="662">
        <f>SUM(F52:V52)</f>
        <v>652961</v>
      </c>
      <c r="F52" s="324">
        <v>0</v>
      </c>
      <c r="G52" s="324">
        <v>0</v>
      </c>
      <c r="H52" s="324">
        <v>1174</v>
      </c>
      <c r="I52" s="324">
        <v>0</v>
      </c>
      <c r="J52" s="324">
        <v>0</v>
      </c>
      <c r="K52" s="324">
        <v>0</v>
      </c>
      <c r="L52" s="324">
        <v>0</v>
      </c>
      <c r="M52" s="324">
        <v>0</v>
      </c>
      <c r="N52" s="324">
        <v>0</v>
      </c>
      <c r="O52" s="324">
        <v>307607</v>
      </c>
      <c r="P52" s="324">
        <v>0</v>
      </c>
      <c r="Q52" s="324">
        <v>338037</v>
      </c>
      <c r="R52" s="324">
        <v>0</v>
      </c>
      <c r="S52" s="324">
        <v>6143</v>
      </c>
      <c r="T52" s="324">
        <v>0</v>
      </c>
      <c r="U52" s="324">
        <v>0</v>
      </c>
      <c r="V52" s="506">
        <v>0</v>
      </c>
      <c r="W52" s="311"/>
      <c r="X52" s="315"/>
      <c r="Y52" s="315" t="s">
        <v>15</v>
      </c>
      <c r="Z52" s="1088"/>
    </row>
    <row r="53" spans="1:26" s="125" customFormat="1" ht="15.75" customHeight="1">
      <c r="A53" s="1088"/>
      <c r="B53" s="311"/>
      <c r="C53" s="313"/>
      <c r="D53" s="314" t="s">
        <v>16</v>
      </c>
      <c r="E53" s="662">
        <f>SUM(F53:V53)</f>
        <v>4</v>
      </c>
      <c r="F53" s="324">
        <v>0</v>
      </c>
      <c r="G53" s="324">
        <v>0</v>
      </c>
      <c r="H53" s="324">
        <v>0</v>
      </c>
      <c r="I53" s="324">
        <v>0</v>
      </c>
      <c r="J53" s="324">
        <v>0</v>
      </c>
      <c r="K53" s="324">
        <v>0</v>
      </c>
      <c r="L53" s="324">
        <v>0</v>
      </c>
      <c r="M53" s="324">
        <v>0</v>
      </c>
      <c r="N53" s="324">
        <v>0</v>
      </c>
      <c r="O53" s="324">
        <v>0</v>
      </c>
      <c r="P53" s="324">
        <v>0</v>
      </c>
      <c r="Q53" s="324">
        <v>4</v>
      </c>
      <c r="R53" s="324">
        <v>0</v>
      </c>
      <c r="S53" s="324">
        <v>0</v>
      </c>
      <c r="T53" s="324">
        <v>0</v>
      </c>
      <c r="U53" s="324">
        <v>0</v>
      </c>
      <c r="V53" s="506">
        <v>0</v>
      </c>
      <c r="W53" s="311"/>
      <c r="X53" s="313"/>
      <c r="Y53" s="313" t="s">
        <v>16</v>
      </c>
      <c r="Z53" s="1088"/>
    </row>
    <row r="54" spans="1:26" s="125" customFormat="1" ht="15.75" customHeight="1">
      <c r="A54" s="1088"/>
      <c r="B54" s="311"/>
      <c r="C54" s="1105" t="s">
        <v>33</v>
      </c>
      <c r="D54" s="1106"/>
      <c r="E54" s="662">
        <f>E55</f>
        <v>1233190</v>
      </c>
      <c r="F54" s="324">
        <f t="shared" ref="F54:V54" si="24">F55</f>
        <v>0</v>
      </c>
      <c r="G54" s="324">
        <f t="shared" si="24"/>
        <v>0</v>
      </c>
      <c r="H54" s="324">
        <f t="shared" si="24"/>
        <v>61</v>
      </c>
      <c r="I54" s="324">
        <f t="shared" si="24"/>
        <v>0</v>
      </c>
      <c r="J54" s="324">
        <f t="shared" si="24"/>
        <v>0</v>
      </c>
      <c r="K54" s="324">
        <f t="shared" si="24"/>
        <v>0</v>
      </c>
      <c r="L54" s="324">
        <f t="shared" si="24"/>
        <v>194469</v>
      </c>
      <c r="M54" s="324">
        <f t="shared" si="24"/>
        <v>0</v>
      </c>
      <c r="N54" s="324">
        <f t="shared" si="24"/>
        <v>18346</v>
      </c>
      <c r="O54" s="324">
        <f t="shared" si="24"/>
        <v>0</v>
      </c>
      <c r="P54" s="324">
        <f t="shared" si="24"/>
        <v>0</v>
      </c>
      <c r="Q54" s="324">
        <f t="shared" si="24"/>
        <v>0</v>
      </c>
      <c r="R54" s="324">
        <f t="shared" si="24"/>
        <v>0</v>
      </c>
      <c r="S54" s="324">
        <f t="shared" si="24"/>
        <v>0</v>
      </c>
      <c r="T54" s="324">
        <f t="shared" si="24"/>
        <v>0</v>
      </c>
      <c r="U54" s="324">
        <f t="shared" si="24"/>
        <v>0</v>
      </c>
      <c r="V54" s="506">
        <f t="shared" si="24"/>
        <v>1020314</v>
      </c>
      <c r="W54" s="311"/>
      <c r="X54" s="1105" t="s">
        <v>33</v>
      </c>
      <c r="Y54" s="1105"/>
      <c r="Z54" s="1088"/>
    </row>
    <row r="55" spans="1:26" s="125" customFormat="1" ht="15.75" customHeight="1">
      <c r="A55" s="1088"/>
      <c r="B55" s="311"/>
      <c r="C55" s="313"/>
      <c r="D55" s="314" t="s">
        <v>15</v>
      </c>
      <c r="E55" s="662">
        <v>1233190</v>
      </c>
      <c r="F55" s="324">
        <v>0</v>
      </c>
      <c r="G55" s="324">
        <v>0</v>
      </c>
      <c r="H55" s="324">
        <v>61</v>
      </c>
      <c r="I55" s="324">
        <v>0</v>
      </c>
      <c r="J55" s="324">
        <v>0</v>
      </c>
      <c r="K55" s="324">
        <v>0</v>
      </c>
      <c r="L55" s="324">
        <v>194469</v>
      </c>
      <c r="M55" s="324">
        <v>0</v>
      </c>
      <c r="N55" s="324">
        <v>18346</v>
      </c>
      <c r="O55" s="324">
        <v>0</v>
      </c>
      <c r="P55" s="324">
        <v>0</v>
      </c>
      <c r="Q55" s="324">
        <v>0</v>
      </c>
      <c r="R55" s="324">
        <v>0</v>
      </c>
      <c r="S55" s="324">
        <v>0</v>
      </c>
      <c r="T55" s="324">
        <v>0</v>
      </c>
      <c r="U55" s="324">
        <v>0</v>
      </c>
      <c r="V55" s="506">
        <v>1020314</v>
      </c>
      <c r="W55" s="311"/>
      <c r="X55" s="313"/>
      <c r="Y55" s="313" t="s">
        <v>15</v>
      </c>
      <c r="Z55" s="1088"/>
    </row>
    <row r="56" spans="1:26" ht="15.75" customHeight="1">
      <c r="A56" s="1088"/>
      <c r="B56" s="274" t="s">
        <v>34</v>
      </c>
      <c r="C56" s="320"/>
      <c r="D56" s="321"/>
      <c r="E56" s="295">
        <f>E57+E58</f>
        <v>22468966.305</v>
      </c>
      <c r="F56" s="296">
        <f t="shared" ref="F56:V56" si="25">F57+F58</f>
        <v>135588</v>
      </c>
      <c r="G56" s="296">
        <f t="shared" si="25"/>
        <v>132514</v>
      </c>
      <c r="H56" s="296">
        <f t="shared" si="25"/>
        <v>11878</v>
      </c>
      <c r="I56" s="296">
        <f t="shared" si="25"/>
        <v>41529.635000000002</v>
      </c>
      <c r="J56" s="296">
        <f t="shared" si="25"/>
        <v>16720</v>
      </c>
      <c r="K56" s="296">
        <f t="shared" si="25"/>
        <v>0</v>
      </c>
      <c r="L56" s="296">
        <f t="shared" si="25"/>
        <v>123220.67</v>
      </c>
      <c r="M56" s="296">
        <f t="shared" si="25"/>
        <v>6290</v>
      </c>
      <c r="N56" s="296">
        <f t="shared" si="25"/>
        <v>95007</v>
      </c>
      <c r="O56" s="296">
        <f t="shared" si="25"/>
        <v>104694</v>
      </c>
      <c r="P56" s="296">
        <f t="shared" si="25"/>
        <v>120914</v>
      </c>
      <c r="Q56" s="296">
        <f t="shared" si="25"/>
        <v>4699644</v>
      </c>
      <c r="R56" s="296">
        <f t="shared" si="25"/>
        <v>70726</v>
      </c>
      <c r="S56" s="296">
        <f t="shared" si="25"/>
        <v>9581402</v>
      </c>
      <c r="T56" s="296">
        <f t="shared" si="25"/>
        <v>7011636</v>
      </c>
      <c r="U56" s="296">
        <f t="shared" si="25"/>
        <v>307239</v>
      </c>
      <c r="V56" s="508">
        <f t="shared" si="25"/>
        <v>9964</v>
      </c>
      <c r="W56" s="274" t="s">
        <v>34</v>
      </c>
      <c r="X56" s="320"/>
      <c r="Y56" s="320"/>
      <c r="Z56" s="1088"/>
    </row>
    <row r="57" spans="1:26" s="125" customFormat="1" ht="15.75" customHeight="1">
      <c r="A57" s="1088"/>
      <c r="B57" s="392" t="s">
        <v>12</v>
      </c>
      <c r="C57" s="394"/>
      <c r="D57" s="395" t="s">
        <v>15</v>
      </c>
      <c r="E57" s="291">
        <f>E60+E63+E66+E69+E73</f>
        <v>7989876.3049999997</v>
      </c>
      <c r="F57" s="292">
        <f t="shared" ref="F57:V57" si="26">F60+F63+F66+F69+F73</f>
        <v>89559</v>
      </c>
      <c r="G57" s="292">
        <f t="shared" si="26"/>
        <v>121620</v>
      </c>
      <c r="H57" s="292">
        <f t="shared" si="26"/>
        <v>0</v>
      </c>
      <c r="I57" s="292">
        <f t="shared" si="26"/>
        <v>36824.635000000002</v>
      </c>
      <c r="J57" s="292">
        <f t="shared" si="26"/>
        <v>5576</v>
      </c>
      <c r="K57" s="292">
        <f t="shared" si="26"/>
        <v>0</v>
      </c>
      <c r="L57" s="292">
        <f t="shared" si="26"/>
        <v>37566.67</v>
      </c>
      <c r="M57" s="292">
        <f t="shared" si="26"/>
        <v>5582</v>
      </c>
      <c r="N57" s="292">
        <f t="shared" si="26"/>
        <v>45030</v>
      </c>
      <c r="O57" s="292">
        <f t="shared" si="26"/>
        <v>11246</v>
      </c>
      <c r="P57" s="292">
        <f t="shared" si="26"/>
        <v>98820</v>
      </c>
      <c r="Q57" s="292">
        <f t="shared" si="26"/>
        <v>4699644</v>
      </c>
      <c r="R57" s="292">
        <f t="shared" si="26"/>
        <v>70726</v>
      </c>
      <c r="S57" s="292">
        <f t="shared" si="26"/>
        <v>539071</v>
      </c>
      <c r="T57" s="292">
        <f t="shared" si="26"/>
        <v>2034839</v>
      </c>
      <c r="U57" s="292">
        <f t="shared" si="26"/>
        <v>193772</v>
      </c>
      <c r="V57" s="509">
        <f t="shared" si="26"/>
        <v>0</v>
      </c>
      <c r="W57" s="392" t="s">
        <v>12</v>
      </c>
      <c r="X57" s="394"/>
      <c r="Y57" s="396" t="s">
        <v>15</v>
      </c>
      <c r="Z57" s="1088"/>
    </row>
    <row r="58" spans="1:26" s="125" customFormat="1" ht="15.75" customHeight="1">
      <c r="A58" s="1088"/>
      <c r="B58" s="392" t="s">
        <v>12</v>
      </c>
      <c r="C58" s="397"/>
      <c r="D58" s="398" t="s">
        <v>16</v>
      </c>
      <c r="E58" s="291">
        <f>E61+E64+E67+E71</f>
        <v>14479090</v>
      </c>
      <c r="F58" s="292">
        <f t="shared" ref="F58:V58" si="27">F61+F64+F67+F71</f>
        <v>46029</v>
      </c>
      <c r="G58" s="292">
        <f t="shared" si="27"/>
        <v>10894</v>
      </c>
      <c r="H58" s="292">
        <f t="shared" si="27"/>
        <v>11878</v>
      </c>
      <c r="I58" s="292">
        <f t="shared" si="27"/>
        <v>4705</v>
      </c>
      <c r="J58" s="292">
        <f t="shared" si="27"/>
        <v>11144</v>
      </c>
      <c r="K58" s="292">
        <f t="shared" si="27"/>
        <v>0</v>
      </c>
      <c r="L58" s="292">
        <f t="shared" si="27"/>
        <v>85654</v>
      </c>
      <c r="M58" s="292">
        <f t="shared" si="27"/>
        <v>708</v>
      </c>
      <c r="N58" s="292">
        <f t="shared" si="27"/>
        <v>49977</v>
      </c>
      <c r="O58" s="292">
        <f t="shared" si="27"/>
        <v>93448</v>
      </c>
      <c r="P58" s="292">
        <f t="shared" si="27"/>
        <v>22094</v>
      </c>
      <c r="Q58" s="292">
        <f t="shared" si="27"/>
        <v>0</v>
      </c>
      <c r="R58" s="292">
        <f t="shared" si="27"/>
        <v>0</v>
      </c>
      <c r="S58" s="292">
        <f t="shared" si="27"/>
        <v>9042331</v>
      </c>
      <c r="T58" s="292">
        <f t="shared" si="27"/>
        <v>4976797</v>
      </c>
      <c r="U58" s="292">
        <f t="shared" si="27"/>
        <v>113467</v>
      </c>
      <c r="V58" s="509">
        <f t="shared" si="27"/>
        <v>9964</v>
      </c>
      <c r="W58" s="392" t="s">
        <v>12</v>
      </c>
      <c r="X58" s="397"/>
      <c r="Y58" s="399" t="s">
        <v>16</v>
      </c>
      <c r="Z58" s="1088"/>
    </row>
    <row r="59" spans="1:26" s="125" customFormat="1" ht="15.75" customHeight="1">
      <c r="A59" s="1088"/>
      <c r="B59" s="311" t="s">
        <v>12</v>
      </c>
      <c r="C59" s="272" t="s">
        <v>35</v>
      </c>
      <c r="D59" s="285"/>
      <c r="E59" s="662">
        <f>E60+E61</f>
        <v>21419499</v>
      </c>
      <c r="F59" s="324">
        <f t="shared" ref="F59:V59" si="28">F60+F61</f>
        <v>0</v>
      </c>
      <c r="G59" s="324">
        <f t="shared" si="28"/>
        <v>4000</v>
      </c>
      <c r="H59" s="324">
        <f t="shared" si="28"/>
        <v>0</v>
      </c>
      <c r="I59" s="324">
        <f t="shared" si="28"/>
        <v>0</v>
      </c>
      <c r="J59" s="324">
        <f t="shared" si="28"/>
        <v>0</v>
      </c>
      <c r="K59" s="324">
        <f t="shared" si="28"/>
        <v>0</v>
      </c>
      <c r="L59" s="324">
        <f t="shared" si="28"/>
        <v>116257</v>
      </c>
      <c r="M59" s="324">
        <f t="shared" si="28"/>
        <v>0</v>
      </c>
      <c r="N59" s="324">
        <f t="shared" si="28"/>
        <v>0</v>
      </c>
      <c r="O59" s="324">
        <f t="shared" si="28"/>
        <v>0</v>
      </c>
      <c r="P59" s="324">
        <f t="shared" si="28"/>
        <v>57204</v>
      </c>
      <c r="Q59" s="324">
        <f t="shared" si="28"/>
        <v>4695545</v>
      </c>
      <c r="R59" s="324">
        <f t="shared" si="28"/>
        <v>0</v>
      </c>
      <c r="S59" s="324">
        <f t="shared" si="28"/>
        <v>9578915</v>
      </c>
      <c r="T59" s="324">
        <f t="shared" si="28"/>
        <v>6967578</v>
      </c>
      <c r="U59" s="324">
        <f t="shared" si="28"/>
        <v>0</v>
      </c>
      <c r="V59" s="506">
        <f t="shared" si="28"/>
        <v>0</v>
      </c>
      <c r="W59" s="311" t="s">
        <v>12</v>
      </c>
      <c r="X59" s="272" t="s">
        <v>35</v>
      </c>
      <c r="Y59" s="272"/>
      <c r="Z59" s="1088"/>
    </row>
    <row r="60" spans="1:26" s="125" customFormat="1" ht="15.75" customHeight="1">
      <c r="A60" s="1088"/>
      <c r="B60" s="311" t="s">
        <v>12</v>
      </c>
      <c r="C60" s="272"/>
      <c r="D60" s="286" t="s">
        <v>15</v>
      </c>
      <c r="E60" s="662">
        <f t="shared" ref="E60:E71" si="29">SUM(F60:V60)</f>
        <v>7343573</v>
      </c>
      <c r="F60" s="324">
        <v>0</v>
      </c>
      <c r="G60" s="324">
        <v>0</v>
      </c>
      <c r="H60" s="324">
        <v>0</v>
      </c>
      <c r="I60" s="324">
        <v>0</v>
      </c>
      <c r="J60" s="324">
        <v>0</v>
      </c>
      <c r="K60" s="324">
        <v>0</v>
      </c>
      <c r="L60" s="324">
        <v>33657</v>
      </c>
      <c r="M60" s="324">
        <v>0</v>
      </c>
      <c r="N60" s="324">
        <v>0</v>
      </c>
      <c r="O60" s="324">
        <v>0</v>
      </c>
      <c r="P60" s="324">
        <v>57204</v>
      </c>
      <c r="Q60" s="324">
        <v>4695545</v>
      </c>
      <c r="R60" s="324">
        <v>0</v>
      </c>
      <c r="S60" s="324">
        <v>537264</v>
      </c>
      <c r="T60" s="324">
        <v>2019903</v>
      </c>
      <c r="U60" s="324">
        <v>0</v>
      </c>
      <c r="V60" s="506">
        <v>0</v>
      </c>
      <c r="W60" s="311" t="s">
        <v>12</v>
      </c>
      <c r="X60" s="272"/>
      <c r="Y60" s="287" t="s">
        <v>15</v>
      </c>
      <c r="Z60" s="1088"/>
    </row>
    <row r="61" spans="1:26" s="125" customFormat="1" ht="15.75" customHeight="1">
      <c r="A61" s="1088"/>
      <c r="B61" s="311" t="s">
        <v>12</v>
      </c>
      <c r="C61" s="272"/>
      <c r="D61" s="286" t="s">
        <v>16</v>
      </c>
      <c r="E61" s="662">
        <f t="shared" si="29"/>
        <v>14075926</v>
      </c>
      <c r="F61" s="324">
        <v>0</v>
      </c>
      <c r="G61" s="324">
        <v>4000</v>
      </c>
      <c r="H61" s="324">
        <v>0</v>
      </c>
      <c r="I61" s="324">
        <v>0</v>
      </c>
      <c r="J61" s="324">
        <v>0</v>
      </c>
      <c r="K61" s="324">
        <v>0</v>
      </c>
      <c r="L61" s="324">
        <v>82600</v>
      </c>
      <c r="M61" s="324">
        <v>0</v>
      </c>
      <c r="N61" s="324">
        <v>0</v>
      </c>
      <c r="O61" s="324">
        <v>0</v>
      </c>
      <c r="P61" s="324">
        <v>0</v>
      </c>
      <c r="Q61" s="324">
        <v>0</v>
      </c>
      <c r="R61" s="324">
        <v>0</v>
      </c>
      <c r="S61" s="324">
        <v>9041651</v>
      </c>
      <c r="T61" s="324">
        <v>4947675</v>
      </c>
      <c r="U61" s="324">
        <v>0</v>
      </c>
      <c r="V61" s="506">
        <v>0</v>
      </c>
      <c r="W61" s="311" t="s">
        <v>12</v>
      </c>
      <c r="X61" s="272"/>
      <c r="Y61" s="287" t="s">
        <v>16</v>
      </c>
      <c r="Z61" s="1088"/>
    </row>
    <row r="62" spans="1:26" s="125" customFormat="1" ht="15.75" customHeight="1">
      <c r="A62" s="1088"/>
      <c r="B62" s="311" t="s">
        <v>12</v>
      </c>
      <c r="C62" s="1101" t="s">
        <v>36</v>
      </c>
      <c r="D62" s="1102"/>
      <c r="E62" s="662">
        <f t="shared" ref="E62:V62" si="30">E63+E64</f>
        <v>86666</v>
      </c>
      <c r="F62" s="324">
        <f t="shared" si="30"/>
        <v>0</v>
      </c>
      <c r="G62" s="324">
        <f t="shared" si="30"/>
        <v>0</v>
      </c>
      <c r="H62" s="324">
        <f t="shared" si="30"/>
        <v>0</v>
      </c>
      <c r="I62" s="324">
        <f t="shared" si="30"/>
        <v>0</v>
      </c>
      <c r="J62" s="324">
        <f t="shared" si="30"/>
        <v>0</v>
      </c>
      <c r="K62" s="324">
        <f t="shared" si="30"/>
        <v>0</v>
      </c>
      <c r="L62" s="324">
        <f t="shared" si="30"/>
        <v>0</v>
      </c>
      <c r="M62" s="324">
        <f t="shared" si="30"/>
        <v>0</v>
      </c>
      <c r="N62" s="324">
        <f t="shared" si="30"/>
        <v>0</v>
      </c>
      <c r="O62" s="324">
        <f t="shared" si="30"/>
        <v>0</v>
      </c>
      <c r="P62" s="324">
        <f t="shared" si="30"/>
        <v>34287</v>
      </c>
      <c r="Q62" s="324">
        <f t="shared" si="30"/>
        <v>0</v>
      </c>
      <c r="R62" s="324">
        <f t="shared" si="30"/>
        <v>22842</v>
      </c>
      <c r="S62" s="324">
        <f t="shared" si="30"/>
        <v>415</v>
      </c>
      <c r="T62" s="324">
        <f t="shared" si="30"/>
        <v>29122</v>
      </c>
      <c r="U62" s="324">
        <f t="shared" si="30"/>
        <v>0</v>
      </c>
      <c r="V62" s="506">
        <f t="shared" si="30"/>
        <v>0</v>
      </c>
      <c r="W62" s="311" t="s">
        <v>12</v>
      </c>
      <c r="X62" s="1101" t="s">
        <v>36</v>
      </c>
      <c r="Y62" s="1101"/>
      <c r="Z62" s="1088"/>
    </row>
    <row r="63" spans="1:26" s="125" customFormat="1" ht="15.75" customHeight="1">
      <c r="A63" s="1088"/>
      <c r="B63" s="311" t="s">
        <v>12</v>
      </c>
      <c r="C63" s="272"/>
      <c r="D63" s="286" t="s">
        <v>15</v>
      </c>
      <c r="E63" s="662">
        <f t="shared" si="29"/>
        <v>57544</v>
      </c>
      <c r="F63" s="324">
        <v>0</v>
      </c>
      <c r="G63" s="324">
        <v>0</v>
      </c>
      <c r="H63" s="324">
        <v>0</v>
      </c>
      <c r="I63" s="324">
        <v>0</v>
      </c>
      <c r="J63" s="324">
        <v>0</v>
      </c>
      <c r="K63" s="324">
        <v>0</v>
      </c>
      <c r="L63" s="324">
        <v>0</v>
      </c>
      <c r="M63" s="324">
        <v>0</v>
      </c>
      <c r="N63" s="324">
        <v>0</v>
      </c>
      <c r="O63" s="324">
        <v>0</v>
      </c>
      <c r="P63" s="663">
        <v>34287</v>
      </c>
      <c r="Q63" s="324">
        <v>0</v>
      </c>
      <c r="R63" s="324">
        <v>22842</v>
      </c>
      <c r="S63" s="324">
        <v>415</v>
      </c>
      <c r="T63" s="324">
        <v>0</v>
      </c>
      <c r="U63" s="324">
        <v>0</v>
      </c>
      <c r="V63" s="506">
        <v>0</v>
      </c>
      <c r="W63" s="311" t="s">
        <v>12</v>
      </c>
      <c r="X63" s="272"/>
      <c r="Y63" s="287" t="s">
        <v>15</v>
      </c>
      <c r="Z63" s="1088"/>
    </row>
    <row r="64" spans="1:26" s="125" customFormat="1" ht="15.75" customHeight="1">
      <c r="A64" s="1088"/>
      <c r="B64" s="311" t="s">
        <v>12</v>
      </c>
      <c r="C64" s="272"/>
      <c r="D64" s="286" t="s">
        <v>16</v>
      </c>
      <c r="E64" s="662">
        <f t="shared" si="29"/>
        <v>29122</v>
      </c>
      <c r="F64" s="324">
        <v>0</v>
      </c>
      <c r="G64" s="324">
        <v>0</v>
      </c>
      <c r="H64" s="324">
        <v>0</v>
      </c>
      <c r="I64" s="324">
        <v>0</v>
      </c>
      <c r="J64" s="324">
        <v>0</v>
      </c>
      <c r="K64" s="324">
        <v>0</v>
      </c>
      <c r="L64" s="324">
        <v>0</v>
      </c>
      <c r="M64" s="324">
        <v>0</v>
      </c>
      <c r="N64" s="324">
        <v>0</v>
      </c>
      <c r="O64" s="324">
        <v>0</v>
      </c>
      <c r="P64" s="324">
        <v>0</v>
      </c>
      <c r="Q64" s="324">
        <v>0</v>
      </c>
      <c r="R64" s="324">
        <v>0</v>
      </c>
      <c r="S64" s="324">
        <v>0</v>
      </c>
      <c r="T64" s="324">
        <v>29122</v>
      </c>
      <c r="U64" s="324">
        <v>0</v>
      </c>
      <c r="V64" s="506">
        <v>0</v>
      </c>
      <c r="W64" s="311" t="s">
        <v>12</v>
      </c>
      <c r="X64" s="272"/>
      <c r="Y64" s="287" t="s">
        <v>16</v>
      </c>
      <c r="Z64" s="1088"/>
    </row>
    <row r="65" spans="1:26" s="125" customFormat="1" ht="15.75" customHeight="1">
      <c r="A65" s="1088"/>
      <c r="B65" s="311" t="s">
        <v>12</v>
      </c>
      <c r="C65" s="1101" t="s">
        <v>37</v>
      </c>
      <c r="D65" s="1102"/>
      <c r="E65" s="662">
        <f t="shared" ref="E65:V65" si="31">E66+E67</f>
        <v>694377</v>
      </c>
      <c r="F65" s="324">
        <f t="shared" si="31"/>
        <v>135588</v>
      </c>
      <c r="G65" s="324">
        <f t="shared" si="31"/>
        <v>6894</v>
      </c>
      <c r="H65" s="324">
        <f t="shared" si="31"/>
        <v>11878</v>
      </c>
      <c r="I65" s="324">
        <f t="shared" si="31"/>
        <v>25713</v>
      </c>
      <c r="J65" s="324">
        <f t="shared" si="31"/>
        <v>16720</v>
      </c>
      <c r="K65" s="324">
        <f t="shared" si="31"/>
        <v>0</v>
      </c>
      <c r="L65" s="324">
        <f t="shared" si="31"/>
        <v>3054</v>
      </c>
      <c r="M65" s="324">
        <f t="shared" si="31"/>
        <v>708</v>
      </c>
      <c r="N65" s="324">
        <f t="shared" si="31"/>
        <v>95007</v>
      </c>
      <c r="O65" s="324">
        <f t="shared" si="31"/>
        <v>17688</v>
      </c>
      <c r="P65" s="324">
        <f t="shared" si="31"/>
        <v>28046</v>
      </c>
      <c r="Q65" s="324">
        <f t="shared" si="31"/>
        <v>0</v>
      </c>
      <c r="R65" s="324">
        <f t="shared" si="31"/>
        <v>18870</v>
      </c>
      <c r="S65" s="324">
        <f t="shared" si="31"/>
        <v>2072</v>
      </c>
      <c r="T65" s="324">
        <f t="shared" si="31"/>
        <v>14936</v>
      </c>
      <c r="U65" s="324">
        <f t="shared" si="31"/>
        <v>307239</v>
      </c>
      <c r="V65" s="506">
        <f t="shared" si="31"/>
        <v>9964</v>
      </c>
      <c r="W65" s="311" t="s">
        <v>12</v>
      </c>
      <c r="X65" s="1101" t="s">
        <v>37</v>
      </c>
      <c r="Y65" s="1101"/>
      <c r="Z65" s="1088"/>
    </row>
    <row r="66" spans="1:26" s="125" customFormat="1" ht="15.75" customHeight="1">
      <c r="A66" s="1088"/>
      <c r="B66" s="311" t="s">
        <v>12</v>
      </c>
      <c r="C66" s="272"/>
      <c r="D66" s="286" t="s">
        <v>15</v>
      </c>
      <c r="E66" s="662">
        <f t="shared" si="29"/>
        <v>397335</v>
      </c>
      <c r="F66" s="324">
        <v>89559</v>
      </c>
      <c r="G66" s="324">
        <v>0</v>
      </c>
      <c r="H66" s="324">
        <v>0</v>
      </c>
      <c r="I66" s="324">
        <v>21008</v>
      </c>
      <c r="J66" s="324">
        <v>5576</v>
      </c>
      <c r="K66" s="324">
        <v>0</v>
      </c>
      <c r="L66" s="324">
        <v>0</v>
      </c>
      <c r="M66" s="324">
        <v>0</v>
      </c>
      <c r="N66" s="324">
        <v>45030</v>
      </c>
      <c r="O66" s="324">
        <v>1240</v>
      </c>
      <c r="P66" s="324">
        <v>5952</v>
      </c>
      <c r="Q66" s="324">
        <v>0</v>
      </c>
      <c r="R66" s="324">
        <v>18870</v>
      </c>
      <c r="S66" s="324">
        <v>1392</v>
      </c>
      <c r="T66" s="324">
        <v>14936</v>
      </c>
      <c r="U66" s="324">
        <v>193772</v>
      </c>
      <c r="V66" s="506">
        <v>0</v>
      </c>
      <c r="W66" s="311" t="s">
        <v>12</v>
      </c>
      <c r="X66" s="272"/>
      <c r="Y66" s="287" t="s">
        <v>15</v>
      </c>
      <c r="Z66" s="1088"/>
    </row>
    <row r="67" spans="1:26" s="125" customFormat="1" ht="15.75" customHeight="1">
      <c r="A67" s="1088"/>
      <c r="B67" s="311" t="s">
        <v>12</v>
      </c>
      <c r="C67" s="272"/>
      <c r="D67" s="286" t="s">
        <v>16</v>
      </c>
      <c r="E67" s="662">
        <f t="shared" si="29"/>
        <v>297042</v>
      </c>
      <c r="F67" s="324">
        <v>46029</v>
      </c>
      <c r="G67" s="324">
        <v>6894</v>
      </c>
      <c r="H67" s="324">
        <v>11878</v>
      </c>
      <c r="I67" s="324">
        <v>4705</v>
      </c>
      <c r="J67" s="324">
        <v>11144</v>
      </c>
      <c r="K67" s="324">
        <v>0</v>
      </c>
      <c r="L67" s="324">
        <v>3054</v>
      </c>
      <c r="M67" s="324">
        <v>708</v>
      </c>
      <c r="N67" s="324">
        <v>49977</v>
      </c>
      <c r="O67" s="324">
        <v>16448</v>
      </c>
      <c r="P67" s="324">
        <v>22094</v>
      </c>
      <c r="Q67" s="324">
        <v>0</v>
      </c>
      <c r="R67" s="324">
        <v>0</v>
      </c>
      <c r="S67" s="324">
        <v>680</v>
      </c>
      <c r="T67" s="324">
        <v>0</v>
      </c>
      <c r="U67" s="324">
        <v>113467</v>
      </c>
      <c r="V67" s="506">
        <v>9964</v>
      </c>
      <c r="W67" s="311" t="s">
        <v>12</v>
      </c>
      <c r="X67" s="272"/>
      <c r="Y67" s="287" t="s">
        <v>16</v>
      </c>
      <c r="Z67" s="1088"/>
    </row>
    <row r="68" spans="1:26" s="125" customFormat="1" ht="15.75" customHeight="1">
      <c r="A68" s="1088"/>
      <c r="B68" s="311"/>
      <c r="C68" s="281" t="s">
        <v>41</v>
      </c>
      <c r="D68" s="316"/>
      <c r="E68" s="662">
        <f>E69</f>
        <v>171900</v>
      </c>
      <c r="F68" s="324">
        <f t="shared" ref="F68:V68" si="32">F69</f>
        <v>0</v>
      </c>
      <c r="G68" s="324">
        <f t="shared" si="32"/>
        <v>121620</v>
      </c>
      <c r="H68" s="324">
        <f t="shared" si="32"/>
        <v>0</v>
      </c>
      <c r="I68" s="324">
        <f t="shared" si="32"/>
        <v>0</v>
      </c>
      <c r="J68" s="324">
        <f t="shared" si="32"/>
        <v>0</v>
      </c>
      <c r="K68" s="324">
        <f t="shared" si="32"/>
        <v>0</v>
      </c>
      <c r="L68" s="324">
        <f t="shared" si="32"/>
        <v>202</v>
      </c>
      <c r="M68" s="324">
        <f t="shared" si="32"/>
        <v>5582</v>
      </c>
      <c r="N68" s="324">
        <f t="shared" si="32"/>
        <v>0</v>
      </c>
      <c r="O68" s="324">
        <f t="shared" si="32"/>
        <v>10006</v>
      </c>
      <c r="P68" s="324">
        <f t="shared" si="32"/>
        <v>1377</v>
      </c>
      <c r="Q68" s="324">
        <f t="shared" si="32"/>
        <v>4099</v>
      </c>
      <c r="R68" s="324">
        <f t="shared" si="32"/>
        <v>29014</v>
      </c>
      <c r="S68" s="324">
        <f t="shared" si="32"/>
        <v>0</v>
      </c>
      <c r="T68" s="324">
        <f t="shared" si="32"/>
        <v>0</v>
      </c>
      <c r="U68" s="324">
        <f t="shared" si="32"/>
        <v>0</v>
      </c>
      <c r="V68" s="506">
        <f t="shared" si="32"/>
        <v>0</v>
      </c>
      <c r="W68" s="311"/>
      <c r="X68" s="281" t="s">
        <v>41</v>
      </c>
      <c r="Y68" s="315"/>
      <c r="Z68" s="1088"/>
    </row>
    <row r="69" spans="1:26" s="125" customFormat="1" ht="15.75" customHeight="1">
      <c r="A69" s="1088"/>
      <c r="B69" s="311"/>
      <c r="C69" s="281"/>
      <c r="D69" s="316" t="s">
        <v>15</v>
      </c>
      <c r="E69" s="662">
        <f t="shared" si="29"/>
        <v>171900</v>
      </c>
      <c r="F69" s="324">
        <v>0</v>
      </c>
      <c r="G69" s="324">
        <v>121620</v>
      </c>
      <c r="H69" s="324">
        <v>0</v>
      </c>
      <c r="I69" s="324">
        <v>0</v>
      </c>
      <c r="J69" s="324">
        <v>0</v>
      </c>
      <c r="K69" s="324">
        <v>0</v>
      </c>
      <c r="L69" s="324">
        <v>202</v>
      </c>
      <c r="M69" s="324">
        <v>5582</v>
      </c>
      <c r="N69" s="324">
        <v>0</v>
      </c>
      <c r="O69" s="324">
        <v>10006</v>
      </c>
      <c r="P69" s="324">
        <v>1377</v>
      </c>
      <c r="Q69" s="324">
        <v>4099</v>
      </c>
      <c r="R69" s="324">
        <v>29014</v>
      </c>
      <c r="S69" s="324">
        <v>0</v>
      </c>
      <c r="T69" s="324">
        <v>0</v>
      </c>
      <c r="U69" s="324">
        <v>0</v>
      </c>
      <c r="V69" s="506">
        <v>0</v>
      </c>
      <c r="W69" s="311"/>
      <c r="X69" s="281"/>
      <c r="Y69" s="315" t="s">
        <v>15</v>
      </c>
      <c r="Z69" s="1088"/>
    </row>
    <row r="70" spans="1:26" s="125" customFormat="1" ht="15.75" customHeight="1">
      <c r="A70" s="310"/>
      <c r="B70" s="311"/>
      <c r="C70" s="281" t="s">
        <v>142</v>
      </c>
      <c r="D70" s="316"/>
      <c r="E70" s="662">
        <f>E71</f>
        <v>77000</v>
      </c>
      <c r="F70" s="324">
        <f t="shared" ref="F70:V70" si="33">F71</f>
        <v>0</v>
      </c>
      <c r="G70" s="324">
        <f t="shared" si="33"/>
        <v>0</v>
      </c>
      <c r="H70" s="324">
        <f t="shared" si="33"/>
        <v>0</v>
      </c>
      <c r="I70" s="324">
        <f t="shared" si="33"/>
        <v>0</v>
      </c>
      <c r="J70" s="324">
        <f t="shared" si="33"/>
        <v>0</v>
      </c>
      <c r="K70" s="324">
        <f t="shared" si="33"/>
        <v>0</v>
      </c>
      <c r="L70" s="324">
        <f t="shared" si="33"/>
        <v>0</v>
      </c>
      <c r="M70" s="324">
        <f t="shared" si="33"/>
        <v>0</v>
      </c>
      <c r="N70" s="324">
        <f t="shared" si="33"/>
        <v>0</v>
      </c>
      <c r="O70" s="324">
        <f t="shared" si="33"/>
        <v>77000</v>
      </c>
      <c r="P70" s="324">
        <f t="shared" si="33"/>
        <v>0</v>
      </c>
      <c r="Q70" s="324">
        <f t="shared" si="33"/>
        <v>0</v>
      </c>
      <c r="R70" s="324">
        <f t="shared" si="33"/>
        <v>0</v>
      </c>
      <c r="S70" s="324">
        <f t="shared" si="33"/>
        <v>0</v>
      </c>
      <c r="T70" s="324">
        <f t="shared" si="33"/>
        <v>0</v>
      </c>
      <c r="U70" s="324">
        <f t="shared" si="33"/>
        <v>0</v>
      </c>
      <c r="V70" s="506">
        <f t="shared" si="33"/>
        <v>0</v>
      </c>
      <c r="W70" s="311"/>
      <c r="X70" s="281" t="s">
        <v>142</v>
      </c>
      <c r="Y70" s="317"/>
      <c r="Z70" s="310"/>
    </row>
    <row r="71" spans="1:26" s="125" customFormat="1" ht="15.75" customHeight="1">
      <c r="A71" s="310"/>
      <c r="B71" s="311"/>
      <c r="C71" s="281"/>
      <c r="D71" s="316" t="s">
        <v>139</v>
      </c>
      <c r="E71" s="662">
        <f t="shared" si="29"/>
        <v>77000</v>
      </c>
      <c r="F71" s="324">
        <v>0</v>
      </c>
      <c r="G71" s="324">
        <v>0</v>
      </c>
      <c r="H71" s="324">
        <v>0</v>
      </c>
      <c r="I71" s="324">
        <v>0</v>
      </c>
      <c r="J71" s="324">
        <v>0</v>
      </c>
      <c r="K71" s="324">
        <v>0</v>
      </c>
      <c r="L71" s="324">
        <v>0</v>
      </c>
      <c r="M71" s="324">
        <v>0</v>
      </c>
      <c r="N71" s="324">
        <v>0</v>
      </c>
      <c r="O71" s="324">
        <v>77000</v>
      </c>
      <c r="P71" s="324">
        <v>0</v>
      </c>
      <c r="Q71" s="324">
        <v>0</v>
      </c>
      <c r="R71" s="324">
        <v>0</v>
      </c>
      <c r="S71" s="324">
        <v>0</v>
      </c>
      <c r="T71" s="324">
        <v>0</v>
      </c>
      <c r="U71" s="324">
        <v>0</v>
      </c>
      <c r="V71" s="506">
        <v>0</v>
      </c>
      <c r="W71" s="311"/>
      <c r="X71" s="281"/>
      <c r="Y71" s="657" t="s">
        <v>107</v>
      </c>
      <c r="Z71" s="310"/>
    </row>
    <row r="72" spans="1:26" s="643" customFormat="1" ht="15.75" customHeight="1">
      <c r="A72" s="655"/>
      <c r="B72" s="656"/>
      <c r="C72" s="281" t="s">
        <v>198</v>
      </c>
      <c r="D72" s="658"/>
      <c r="E72" s="662">
        <f>E73</f>
        <v>19524.305</v>
      </c>
      <c r="F72" s="324">
        <f t="shared" ref="F72:V72" si="34">F73</f>
        <v>0</v>
      </c>
      <c r="G72" s="324">
        <f t="shared" si="34"/>
        <v>0</v>
      </c>
      <c r="H72" s="324">
        <f t="shared" si="34"/>
        <v>0</v>
      </c>
      <c r="I72" s="324">
        <f t="shared" si="34"/>
        <v>15816.635</v>
      </c>
      <c r="J72" s="324">
        <f t="shared" si="34"/>
        <v>0</v>
      </c>
      <c r="K72" s="324">
        <f t="shared" si="34"/>
        <v>0</v>
      </c>
      <c r="L72" s="324">
        <f t="shared" si="34"/>
        <v>3707.67</v>
      </c>
      <c r="M72" s="324">
        <f t="shared" si="34"/>
        <v>0</v>
      </c>
      <c r="N72" s="324">
        <f t="shared" si="34"/>
        <v>0</v>
      </c>
      <c r="O72" s="324">
        <f t="shared" si="34"/>
        <v>0</v>
      </c>
      <c r="P72" s="324">
        <f t="shared" si="34"/>
        <v>0</v>
      </c>
      <c r="Q72" s="324">
        <f t="shared" si="34"/>
        <v>0</v>
      </c>
      <c r="R72" s="324">
        <f t="shared" si="34"/>
        <v>0</v>
      </c>
      <c r="S72" s="324">
        <f t="shared" si="34"/>
        <v>0</v>
      </c>
      <c r="T72" s="324">
        <f t="shared" si="34"/>
        <v>0</v>
      </c>
      <c r="U72" s="324">
        <f t="shared" si="34"/>
        <v>0</v>
      </c>
      <c r="V72" s="506">
        <f t="shared" si="34"/>
        <v>0</v>
      </c>
      <c r="W72" s="656"/>
      <c r="X72" s="281" t="s">
        <v>200</v>
      </c>
      <c r="Y72" s="657"/>
      <c r="Z72" s="655"/>
    </row>
    <row r="73" spans="1:26" s="643" customFormat="1" ht="15.75" customHeight="1">
      <c r="A73" s="655"/>
      <c r="B73" s="656"/>
      <c r="C73" s="281"/>
      <c r="D73" s="658" t="s">
        <v>199</v>
      </c>
      <c r="E73" s="662">
        <f>SUM(F73:V73)</f>
        <v>19524.305</v>
      </c>
      <c r="F73" s="324">
        <v>0</v>
      </c>
      <c r="G73" s="324">
        <v>0</v>
      </c>
      <c r="H73" s="324">
        <v>0</v>
      </c>
      <c r="I73" s="324">
        <v>15816.635</v>
      </c>
      <c r="J73" s="324">
        <v>0</v>
      </c>
      <c r="K73" s="324">
        <v>0</v>
      </c>
      <c r="L73" s="324">
        <v>3707.67</v>
      </c>
      <c r="M73" s="324">
        <v>0</v>
      </c>
      <c r="N73" s="324">
        <v>0</v>
      </c>
      <c r="O73" s="324">
        <v>0</v>
      </c>
      <c r="P73" s="324">
        <v>0</v>
      </c>
      <c r="Q73" s="324">
        <v>0</v>
      </c>
      <c r="R73" s="324">
        <v>0</v>
      </c>
      <c r="S73" s="324">
        <v>0</v>
      </c>
      <c r="T73" s="324">
        <v>0</v>
      </c>
      <c r="U73" s="324">
        <v>0</v>
      </c>
      <c r="V73" s="506">
        <v>0</v>
      </c>
      <c r="W73" s="656"/>
      <c r="X73" s="281"/>
      <c r="Y73" s="657" t="s">
        <v>199</v>
      </c>
      <c r="Z73" s="655"/>
    </row>
    <row r="74" spans="1:26" ht="15.75" customHeight="1">
      <c r="A74" s="1089" t="s">
        <v>137</v>
      </c>
      <c r="B74" s="250" t="s">
        <v>43</v>
      </c>
      <c r="C74" s="288"/>
      <c r="D74" s="289"/>
      <c r="E74" s="659">
        <f>E75+E76</f>
        <v>1089260</v>
      </c>
      <c r="F74" s="660">
        <f t="shared" ref="F74:V74" si="35">F75+F76</f>
        <v>174807</v>
      </c>
      <c r="G74" s="660">
        <f t="shared" si="35"/>
        <v>25182</v>
      </c>
      <c r="H74" s="660">
        <f t="shared" si="35"/>
        <v>46066</v>
      </c>
      <c r="I74" s="660">
        <f t="shared" si="35"/>
        <v>87732</v>
      </c>
      <c r="J74" s="660">
        <f t="shared" si="35"/>
        <v>2271</v>
      </c>
      <c r="K74" s="660">
        <f t="shared" si="35"/>
        <v>193</v>
      </c>
      <c r="L74" s="660">
        <f t="shared" si="35"/>
        <v>22886</v>
      </c>
      <c r="M74" s="660">
        <f t="shared" si="35"/>
        <v>0</v>
      </c>
      <c r="N74" s="660">
        <f t="shared" si="35"/>
        <v>606437</v>
      </c>
      <c r="O74" s="660">
        <f t="shared" si="35"/>
        <v>189</v>
      </c>
      <c r="P74" s="660">
        <f t="shared" si="35"/>
        <v>20</v>
      </c>
      <c r="Q74" s="660">
        <f t="shared" si="35"/>
        <v>22312</v>
      </c>
      <c r="R74" s="660">
        <f t="shared" si="35"/>
        <v>11989</v>
      </c>
      <c r="S74" s="660">
        <f t="shared" si="35"/>
        <v>73345</v>
      </c>
      <c r="T74" s="660">
        <f t="shared" si="35"/>
        <v>15769</v>
      </c>
      <c r="U74" s="660">
        <f t="shared" si="35"/>
        <v>62</v>
      </c>
      <c r="V74" s="661">
        <f t="shared" si="35"/>
        <v>0</v>
      </c>
      <c r="W74" s="250" t="s">
        <v>43</v>
      </c>
      <c r="X74" s="288"/>
      <c r="Y74" s="288"/>
      <c r="Z74" s="1089" t="s">
        <v>137</v>
      </c>
    </row>
    <row r="75" spans="1:26" ht="15.75" customHeight="1">
      <c r="A75" s="1090"/>
      <c r="B75" s="277" t="s">
        <v>12</v>
      </c>
      <c r="C75" s="290"/>
      <c r="D75" s="278" t="s">
        <v>15</v>
      </c>
      <c r="E75" s="291">
        <f>SUM(F75:V75)</f>
        <v>1071418</v>
      </c>
      <c r="F75" s="292">
        <v>170400</v>
      </c>
      <c r="G75" s="292">
        <v>24921</v>
      </c>
      <c r="H75" s="292">
        <v>45749</v>
      </c>
      <c r="I75" s="292">
        <v>87010</v>
      </c>
      <c r="J75" s="292">
        <v>0</v>
      </c>
      <c r="K75" s="292">
        <v>0</v>
      </c>
      <c r="L75" s="292">
        <v>21061</v>
      </c>
      <c r="M75" s="292">
        <v>0</v>
      </c>
      <c r="N75" s="292">
        <v>603778</v>
      </c>
      <c r="O75" s="292">
        <v>0</v>
      </c>
      <c r="P75" s="292">
        <v>0</v>
      </c>
      <c r="Q75" s="292">
        <v>22227</v>
      </c>
      <c r="R75" s="292">
        <v>11956</v>
      </c>
      <c r="S75" s="292">
        <v>72961</v>
      </c>
      <c r="T75" s="292">
        <v>11355</v>
      </c>
      <c r="U75" s="292">
        <v>0</v>
      </c>
      <c r="V75" s="509">
        <v>0</v>
      </c>
      <c r="W75" s="277" t="s">
        <v>12</v>
      </c>
      <c r="X75" s="290"/>
      <c r="Y75" s="277" t="s">
        <v>15</v>
      </c>
      <c r="Z75" s="1090"/>
    </row>
    <row r="76" spans="1:26" ht="15.75" customHeight="1">
      <c r="A76" s="1090"/>
      <c r="B76" s="277" t="s">
        <v>12</v>
      </c>
      <c r="C76" s="290"/>
      <c r="D76" s="278" t="s">
        <v>16</v>
      </c>
      <c r="E76" s="291">
        <f>SUM(F76:V76)</f>
        <v>17842</v>
      </c>
      <c r="F76" s="292">
        <v>4407</v>
      </c>
      <c r="G76" s="292">
        <v>261</v>
      </c>
      <c r="H76" s="292">
        <v>317</v>
      </c>
      <c r="I76" s="292">
        <v>722</v>
      </c>
      <c r="J76" s="292">
        <v>2271</v>
      </c>
      <c r="K76" s="292">
        <v>193</v>
      </c>
      <c r="L76" s="292">
        <v>1825</v>
      </c>
      <c r="M76" s="292">
        <v>0</v>
      </c>
      <c r="N76" s="292">
        <v>2659</v>
      </c>
      <c r="O76" s="292">
        <v>189</v>
      </c>
      <c r="P76" s="292">
        <v>20</v>
      </c>
      <c r="Q76" s="292">
        <v>85</v>
      </c>
      <c r="R76" s="292">
        <v>33</v>
      </c>
      <c r="S76" s="292">
        <v>384</v>
      </c>
      <c r="T76" s="292">
        <v>4414</v>
      </c>
      <c r="U76" s="292">
        <v>62</v>
      </c>
      <c r="V76" s="509">
        <v>0</v>
      </c>
      <c r="W76" s="277" t="s">
        <v>12</v>
      </c>
      <c r="X76" s="290"/>
      <c r="Y76" s="277" t="s">
        <v>16</v>
      </c>
      <c r="Z76" s="1090"/>
    </row>
    <row r="77" spans="1:26" ht="15.75" customHeight="1">
      <c r="A77" s="1090"/>
      <c r="B77" s="293" t="s">
        <v>141</v>
      </c>
      <c r="C77" s="275"/>
      <c r="D77" s="294"/>
      <c r="E77" s="295">
        <v>6089</v>
      </c>
      <c r="F77" s="296">
        <v>0</v>
      </c>
      <c r="G77" s="296">
        <v>0</v>
      </c>
      <c r="H77" s="296">
        <v>0</v>
      </c>
      <c r="I77" s="296">
        <v>0</v>
      </c>
      <c r="J77" s="296">
        <v>0</v>
      </c>
      <c r="K77" s="296">
        <v>0</v>
      </c>
      <c r="L77" s="296">
        <v>0</v>
      </c>
      <c r="M77" s="296">
        <v>0</v>
      </c>
      <c r="N77" s="296">
        <v>0</v>
      </c>
      <c r="O77" s="296">
        <v>0</v>
      </c>
      <c r="P77" s="296">
        <v>0</v>
      </c>
      <c r="Q77" s="296">
        <v>6089</v>
      </c>
      <c r="R77" s="296">
        <v>0</v>
      </c>
      <c r="S77" s="296">
        <v>0</v>
      </c>
      <c r="T77" s="296">
        <v>0</v>
      </c>
      <c r="U77" s="296">
        <v>0</v>
      </c>
      <c r="V77" s="508">
        <v>0</v>
      </c>
      <c r="W77" s="293" t="s">
        <v>140</v>
      </c>
      <c r="X77" s="275"/>
      <c r="Y77" s="293"/>
      <c r="Z77" s="1090"/>
    </row>
    <row r="78" spans="1:26" ht="15.75" customHeight="1" thickBot="1">
      <c r="A78" s="1091"/>
      <c r="B78" s="297"/>
      <c r="C78" s="298"/>
      <c r="D78" s="299" t="s">
        <v>15</v>
      </c>
      <c r="E78" s="300">
        <v>6089</v>
      </c>
      <c r="F78" s="301">
        <v>0</v>
      </c>
      <c r="G78" s="301">
        <v>0</v>
      </c>
      <c r="H78" s="301">
        <v>0</v>
      </c>
      <c r="I78" s="301">
        <v>0</v>
      </c>
      <c r="J78" s="301">
        <v>0</v>
      </c>
      <c r="K78" s="301">
        <v>0</v>
      </c>
      <c r="L78" s="301">
        <v>0</v>
      </c>
      <c r="M78" s="301">
        <v>0</v>
      </c>
      <c r="N78" s="301">
        <v>0</v>
      </c>
      <c r="O78" s="301">
        <v>0</v>
      </c>
      <c r="P78" s="301">
        <v>0</v>
      </c>
      <c r="Q78" s="301">
        <v>6089</v>
      </c>
      <c r="R78" s="301">
        <v>0</v>
      </c>
      <c r="S78" s="301">
        <v>0</v>
      </c>
      <c r="T78" s="301">
        <v>0</v>
      </c>
      <c r="U78" s="301">
        <v>0</v>
      </c>
      <c r="V78" s="513">
        <v>0</v>
      </c>
      <c r="W78" s="297"/>
      <c r="X78" s="298"/>
      <c r="Y78" s="297" t="s">
        <v>131</v>
      </c>
      <c r="Z78" s="1091"/>
    </row>
    <row r="79" spans="1:26" ht="5.25" customHeight="1">
      <c r="B79" s="309"/>
      <c r="C79" s="168"/>
      <c r="D79" s="309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192"/>
      <c r="R79" s="192"/>
      <c r="S79" s="192"/>
      <c r="T79" s="192"/>
      <c r="U79" s="192"/>
      <c r="V79" s="192"/>
      <c r="W79" s="309"/>
      <c r="X79" s="168"/>
      <c r="Y79" s="309"/>
    </row>
    <row r="80" spans="1:26" s="123" customFormat="1" ht="12" customHeight="1">
      <c r="A80" s="475" t="s">
        <v>417</v>
      </c>
    </row>
    <row r="81" spans="1:1" s="123" customFormat="1" ht="12" customHeight="1">
      <c r="A81" s="475" t="s">
        <v>418</v>
      </c>
    </row>
    <row r="82" spans="1:1" s="123" customFormat="1" ht="12.75" customHeight="1">
      <c r="A82" s="475" t="s">
        <v>419</v>
      </c>
    </row>
    <row r="83" spans="1:1">
      <c r="A83" s="475" t="s">
        <v>163</v>
      </c>
    </row>
    <row r="84" spans="1:1">
      <c r="A84" s="475" t="s">
        <v>420</v>
      </c>
    </row>
  </sheetData>
  <mergeCells count="34">
    <mergeCell ref="A74:A78"/>
    <mergeCell ref="Z74:Z78"/>
    <mergeCell ref="C62:D62"/>
    <mergeCell ref="X62:Y62"/>
    <mergeCell ref="C65:D65"/>
    <mergeCell ref="X65:Y65"/>
    <mergeCell ref="C49:D49"/>
    <mergeCell ref="X49:Y49"/>
    <mergeCell ref="C51:D51"/>
    <mergeCell ref="X51:Y51"/>
    <mergeCell ref="C54:D54"/>
    <mergeCell ref="X54:Y54"/>
    <mergeCell ref="C41:D41"/>
    <mergeCell ref="X41:Y41"/>
    <mergeCell ref="C44:D44"/>
    <mergeCell ref="X44:Y44"/>
    <mergeCell ref="C47:D47"/>
    <mergeCell ref="X47:Y47"/>
    <mergeCell ref="B17:D17"/>
    <mergeCell ref="W17:Y17"/>
    <mergeCell ref="A18:A69"/>
    <mergeCell ref="Z18:Z69"/>
    <mergeCell ref="C32:D32"/>
    <mergeCell ref="X32:Y32"/>
    <mergeCell ref="C35:D35"/>
    <mergeCell ref="X35:Y35"/>
    <mergeCell ref="C38:D38"/>
    <mergeCell ref="X38:Y38"/>
    <mergeCell ref="B3:D4"/>
    <mergeCell ref="W3:Y4"/>
    <mergeCell ref="B5:D5"/>
    <mergeCell ref="W5:Y5"/>
    <mergeCell ref="B16:D16"/>
    <mergeCell ref="W16:Y16"/>
  </mergeCells>
  <phoneticPr fontId="1" type="noConversion"/>
  <printOptions horizontalCentered="1"/>
  <pageMargins left="0.39370078740157483" right="0.39370078740157483" top="0.51181102362204722" bottom="0.55118110236220474" header="0" footer="0"/>
  <pageSetup paperSize="8" scale="3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V45"/>
  <sheetViews>
    <sheetView zoomScale="70" zoomScaleNormal="70" workbookViewId="0"/>
  </sheetViews>
  <sheetFormatPr defaultColWidth="16.375" defaultRowHeight="16.5"/>
  <cols>
    <col min="1" max="1" width="14.125" customWidth="1"/>
    <col min="2" max="2" width="21.5" customWidth="1"/>
  </cols>
  <sheetData>
    <row r="1" spans="1:22" ht="26.25">
      <c r="A1" s="358" t="s">
        <v>529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  <c r="N1" s="899"/>
      <c r="O1" s="899"/>
      <c r="P1" s="899"/>
      <c r="Q1" s="899"/>
      <c r="R1" s="899"/>
      <c r="S1" s="899"/>
      <c r="T1" s="899"/>
      <c r="U1" s="899"/>
      <c r="V1" s="899"/>
    </row>
    <row r="2" spans="1:22" ht="17.25" thickBot="1">
      <c r="A2" s="901"/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11"/>
    </row>
    <row r="3" spans="1:22">
      <c r="A3" s="1107" t="s">
        <v>0</v>
      </c>
      <c r="B3" s="1108"/>
      <c r="C3" s="934" t="s">
        <v>52</v>
      </c>
      <c r="D3" s="936" t="s">
        <v>53</v>
      </c>
      <c r="E3" s="936" t="s">
        <v>54</v>
      </c>
      <c r="F3" s="936" t="s">
        <v>55</v>
      </c>
      <c r="G3" s="936" t="s">
        <v>56</v>
      </c>
      <c r="H3" s="936" t="s">
        <v>57</v>
      </c>
      <c r="I3" s="936" t="s">
        <v>58</v>
      </c>
      <c r="J3" s="936" t="s">
        <v>59</v>
      </c>
      <c r="K3" s="938" t="s">
        <v>60</v>
      </c>
      <c r="L3" s="937" t="s">
        <v>61</v>
      </c>
      <c r="M3" s="936" t="s">
        <v>62</v>
      </c>
      <c r="N3" s="936" t="s">
        <v>63</v>
      </c>
      <c r="O3" s="936" t="s">
        <v>64</v>
      </c>
      <c r="P3" s="936" t="s">
        <v>65</v>
      </c>
      <c r="Q3" s="936" t="s">
        <v>66</v>
      </c>
      <c r="R3" s="936" t="s">
        <v>67</v>
      </c>
      <c r="S3" s="936" t="s">
        <v>68</v>
      </c>
      <c r="T3" s="921" t="s">
        <v>69</v>
      </c>
      <c r="U3" s="1111" t="s">
        <v>0</v>
      </c>
      <c r="V3" s="1111"/>
    </row>
    <row r="4" spans="1:22">
      <c r="A4" s="1109"/>
      <c r="B4" s="1110"/>
      <c r="C4" s="935" t="s">
        <v>70</v>
      </c>
      <c r="D4" s="916" t="s">
        <v>71</v>
      </c>
      <c r="E4" s="916" t="s">
        <v>72</v>
      </c>
      <c r="F4" s="916" t="s">
        <v>73</v>
      </c>
      <c r="G4" s="916" t="s">
        <v>74</v>
      </c>
      <c r="H4" s="916" t="s">
        <v>75</v>
      </c>
      <c r="I4" s="916" t="s">
        <v>76</v>
      </c>
      <c r="J4" s="916" t="s">
        <v>77</v>
      </c>
      <c r="K4" s="920" t="s">
        <v>78</v>
      </c>
      <c r="L4" s="919" t="s">
        <v>79</v>
      </c>
      <c r="M4" s="916" t="s">
        <v>80</v>
      </c>
      <c r="N4" s="916" t="s">
        <v>81</v>
      </c>
      <c r="O4" s="918" t="s">
        <v>82</v>
      </c>
      <c r="P4" s="916" t="s">
        <v>83</v>
      </c>
      <c r="Q4" s="916" t="s">
        <v>84</v>
      </c>
      <c r="R4" s="918" t="s">
        <v>85</v>
      </c>
      <c r="S4" s="918" t="s">
        <v>86</v>
      </c>
      <c r="T4" s="917" t="s">
        <v>87</v>
      </c>
      <c r="U4" s="1109"/>
      <c r="V4" s="1109"/>
    </row>
    <row r="5" spans="1:22">
      <c r="A5" s="902" t="s">
        <v>444</v>
      </c>
      <c r="B5" s="915"/>
      <c r="C5" s="927">
        <v>28469</v>
      </c>
      <c r="D5" s="922">
        <v>976</v>
      </c>
      <c r="E5" s="922">
        <v>1026</v>
      </c>
      <c r="F5" s="922">
        <v>1262</v>
      </c>
      <c r="G5" s="922">
        <v>806</v>
      </c>
      <c r="H5" s="922">
        <v>734</v>
      </c>
      <c r="I5" s="922">
        <v>936</v>
      </c>
      <c r="J5" s="922">
        <v>437</v>
      </c>
      <c r="K5" s="939">
        <v>28</v>
      </c>
      <c r="L5" s="927">
        <v>3260</v>
      </c>
      <c r="M5" s="922">
        <v>3358</v>
      </c>
      <c r="N5" s="922">
        <v>1275</v>
      </c>
      <c r="O5" s="925">
        <v>2828</v>
      </c>
      <c r="P5" s="925">
        <v>1287</v>
      </c>
      <c r="Q5" s="925">
        <v>2489</v>
      </c>
      <c r="R5" s="925">
        <v>3425</v>
      </c>
      <c r="S5" s="925">
        <v>3880</v>
      </c>
      <c r="T5" s="930">
        <v>462</v>
      </c>
      <c r="U5" s="902" t="s">
        <v>444</v>
      </c>
      <c r="V5" s="902"/>
    </row>
    <row r="6" spans="1:22">
      <c r="A6" s="902" t="s">
        <v>445</v>
      </c>
      <c r="B6" s="905"/>
      <c r="C6" s="927">
        <f>SUM(C7:C8)</f>
        <v>3979159</v>
      </c>
      <c r="D6" s="922">
        <f t="shared" ref="D6:T6" si="0">SUM(D7:D8)</f>
        <v>74994</v>
      </c>
      <c r="E6" s="922">
        <f t="shared" si="0"/>
        <v>91376</v>
      </c>
      <c r="F6" s="922">
        <f t="shared" si="0"/>
        <v>49819</v>
      </c>
      <c r="G6" s="922">
        <f t="shared" si="0"/>
        <v>51239</v>
      </c>
      <c r="H6" s="922">
        <f t="shared" si="0"/>
        <v>85668</v>
      </c>
      <c r="I6" s="922">
        <f t="shared" si="0"/>
        <v>28604</v>
      </c>
      <c r="J6" s="922">
        <f t="shared" si="0"/>
        <v>21922</v>
      </c>
      <c r="K6" s="939">
        <f t="shared" si="0"/>
        <v>12228</v>
      </c>
      <c r="L6" s="927">
        <f t="shared" si="0"/>
        <v>233215</v>
      </c>
      <c r="M6" s="922">
        <f t="shared" si="0"/>
        <v>189132</v>
      </c>
      <c r="N6" s="922">
        <f t="shared" si="0"/>
        <v>168719</v>
      </c>
      <c r="O6" s="922">
        <f t="shared" si="0"/>
        <v>377790</v>
      </c>
      <c r="P6" s="922">
        <f t="shared" si="0"/>
        <v>724839</v>
      </c>
      <c r="Q6" s="922">
        <f t="shared" si="0"/>
        <v>1017949</v>
      </c>
      <c r="R6" s="922">
        <f t="shared" si="0"/>
        <v>424096</v>
      </c>
      <c r="S6" s="922">
        <f t="shared" si="0"/>
        <v>334107</v>
      </c>
      <c r="T6" s="931">
        <f t="shared" si="0"/>
        <v>93462</v>
      </c>
      <c r="U6" s="902" t="s">
        <v>445</v>
      </c>
      <c r="V6" s="902"/>
    </row>
    <row r="7" spans="1:22">
      <c r="A7" s="903"/>
      <c r="B7" s="904" t="s">
        <v>15</v>
      </c>
      <c r="C7" s="928">
        <v>3464576</v>
      </c>
      <c r="D7" s="923">
        <v>30130</v>
      </c>
      <c r="E7" s="923">
        <v>77164</v>
      </c>
      <c r="F7" s="923">
        <v>33150</v>
      </c>
      <c r="G7" s="923">
        <v>29268</v>
      </c>
      <c r="H7" s="923">
        <v>69023</v>
      </c>
      <c r="I7" s="923">
        <v>13767</v>
      </c>
      <c r="J7" s="923">
        <v>9649</v>
      </c>
      <c r="K7" s="940">
        <v>8350</v>
      </c>
      <c r="L7" s="928">
        <v>157110</v>
      </c>
      <c r="M7" s="923">
        <v>162639</v>
      </c>
      <c r="N7" s="923">
        <v>118967</v>
      </c>
      <c r="O7" s="924">
        <v>342181</v>
      </c>
      <c r="P7" s="924">
        <v>694216</v>
      </c>
      <c r="Q7" s="924">
        <v>972810</v>
      </c>
      <c r="R7" s="924">
        <v>390448</v>
      </c>
      <c r="S7" s="924">
        <v>276757</v>
      </c>
      <c r="T7" s="932">
        <v>78947</v>
      </c>
      <c r="U7" s="903"/>
      <c r="V7" s="903" t="s">
        <v>15</v>
      </c>
    </row>
    <row r="8" spans="1:22">
      <c r="A8" s="903"/>
      <c r="B8" s="904" t="s">
        <v>16</v>
      </c>
      <c r="C8" s="928">
        <v>514583</v>
      </c>
      <c r="D8" s="923">
        <v>44864</v>
      </c>
      <c r="E8" s="923">
        <v>14212</v>
      </c>
      <c r="F8" s="923">
        <v>16669</v>
      </c>
      <c r="G8" s="923">
        <v>21971</v>
      </c>
      <c r="H8" s="923">
        <v>16645</v>
      </c>
      <c r="I8" s="923">
        <v>14837</v>
      </c>
      <c r="J8" s="923">
        <v>12273</v>
      </c>
      <c r="K8" s="940">
        <v>3878</v>
      </c>
      <c r="L8" s="928">
        <v>76105</v>
      </c>
      <c r="M8" s="923">
        <v>26493</v>
      </c>
      <c r="N8" s="923">
        <v>49752</v>
      </c>
      <c r="O8" s="924">
        <v>35609</v>
      </c>
      <c r="P8" s="924">
        <v>30623</v>
      </c>
      <c r="Q8" s="924">
        <v>45139</v>
      </c>
      <c r="R8" s="924">
        <v>33648</v>
      </c>
      <c r="S8" s="924">
        <v>57350</v>
      </c>
      <c r="T8" s="932">
        <v>14515</v>
      </c>
      <c r="U8" s="903"/>
      <c r="V8" s="903" t="s">
        <v>16</v>
      </c>
    </row>
    <row r="9" spans="1:22">
      <c r="A9" s="902" t="s">
        <v>446</v>
      </c>
      <c r="B9" s="905"/>
      <c r="C9" s="927">
        <f>SUM(C10:C11)</f>
        <v>1342439</v>
      </c>
      <c r="D9" s="922">
        <f t="shared" ref="D9:T9" si="1">SUM(D10:D11)</f>
        <v>189</v>
      </c>
      <c r="E9" s="922">
        <f t="shared" si="1"/>
        <v>500</v>
      </c>
      <c r="F9" s="922">
        <f t="shared" si="1"/>
        <v>62</v>
      </c>
      <c r="G9" s="922">
        <f t="shared" si="1"/>
        <v>51869</v>
      </c>
      <c r="H9" s="922">
        <f t="shared" si="1"/>
        <v>2</v>
      </c>
      <c r="I9" s="922">
        <f t="shared" si="1"/>
        <v>374</v>
      </c>
      <c r="J9" s="922">
        <f t="shared" si="1"/>
        <v>2103</v>
      </c>
      <c r="K9" s="939">
        <f t="shared" si="1"/>
        <v>0</v>
      </c>
      <c r="L9" s="927">
        <f t="shared" si="1"/>
        <v>5714</v>
      </c>
      <c r="M9" s="922">
        <f t="shared" si="1"/>
        <v>397264</v>
      </c>
      <c r="N9" s="922">
        <f t="shared" si="1"/>
        <v>15</v>
      </c>
      <c r="O9" s="922">
        <f t="shared" si="1"/>
        <v>24</v>
      </c>
      <c r="P9" s="922">
        <f t="shared" si="1"/>
        <v>16395</v>
      </c>
      <c r="Q9" s="922">
        <f t="shared" si="1"/>
        <v>160269</v>
      </c>
      <c r="R9" s="922">
        <f t="shared" si="1"/>
        <v>330704</v>
      </c>
      <c r="S9" s="922">
        <f t="shared" si="1"/>
        <v>28767</v>
      </c>
      <c r="T9" s="931">
        <f t="shared" si="1"/>
        <v>348188</v>
      </c>
      <c r="U9" s="902" t="s">
        <v>446</v>
      </c>
      <c r="V9" s="902"/>
    </row>
    <row r="10" spans="1:22">
      <c r="A10" s="903"/>
      <c r="B10" s="904" t="s">
        <v>15</v>
      </c>
      <c r="C10" s="928">
        <v>1331877</v>
      </c>
      <c r="D10" s="923">
        <v>0</v>
      </c>
      <c r="E10" s="923">
        <v>404</v>
      </c>
      <c r="F10" s="923">
        <v>0</v>
      </c>
      <c r="G10" s="923">
        <v>51791</v>
      </c>
      <c r="H10" s="923">
        <v>0</v>
      </c>
      <c r="I10" s="923">
        <v>0</v>
      </c>
      <c r="J10" s="923">
        <v>2091</v>
      </c>
      <c r="K10" s="940">
        <v>0</v>
      </c>
      <c r="L10" s="928">
        <v>5665</v>
      </c>
      <c r="M10" s="923">
        <v>395575</v>
      </c>
      <c r="N10" s="923">
        <v>0</v>
      </c>
      <c r="O10" s="924">
        <v>0</v>
      </c>
      <c r="P10" s="924">
        <v>16361</v>
      </c>
      <c r="Q10" s="924">
        <v>157428</v>
      </c>
      <c r="R10" s="924">
        <v>329973</v>
      </c>
      <c r="S10" s="924">
        <v>27235</v>
      </c>
      <c r="T10" s="932">
        <v>345354</v>
      </c>
      <c r="U10" s="903"/>
      <c r="V10" s="903" t="s">
        <v>15</v>
      </c>
    </row>
    <row r="11" spans="1:22">
      <c r="A11" s="903"/>
      <c r="B11" s="904" t="s">
        <v>16</v>
      </c>
      <c r="C11" s="928">
        <v>10562</v>
      </c>
      <c r="D11" s="923">
        <v>189</v>
      </c>
      <c r="E11" s="923">
        <v>96</v>
      </c>
      <c r="F11" s="923">
        <v>62</v>
      </c>
      <c r="G11" s="923">
        <v>78</v>
      </c>
      <c r="H11" s="923">
        <v>2</v>
      </c>
      <c r="I11" s="923">
        <v>374</v>
      </c>
      <c r="J11" s="923">
        <v>12</v>
      </c>
      <c r="K11" s="940">
        <v>0</v>
      </c>
      <c r="L11" s="928">
        <v>49</v>
      </c>
      <c r="M11" s="923">
        <v>1689</v>
      </c>
      <c r="N11" s="923">
        <v>15</v>
      </c>
      <c r="O11" s="924">
        <v>24</v>
      </c>
      <c r="P11" s="924">
        <v>34</v>
      </c>
      <c r="Q11" s="924">
        <v>2841</v>
      </c>
      <c r="R11" s="924">
        <v>731</v>
      </c>
      <c r="S11" s="924">
        <v>1532</v>
      </c>
      <c r="T11" s="932">
        <v>2834</v>
      </c>
      <c r="U11" s="903"/>
      <c r="V11" s="903" t="s">
        <v>16</v>
      </c>
    </row>
    <row r="12" spans="1:22">
      <c r="A12" s="902" t="s">
        <v>447</v>
      </c>
      <c r="B12" s="905"/>
      <c r="C12" s="927">
        <f>SUM(C13:C14)</f>
        <v>2150013</v>
      </c>
      <c r="D12" s="922">
        <f t="shared" ref="D12:T12" si="2">SUM(D13:D14)</f>
        <v>1426</v>
      </c>
      <c r="E12" s="922">
        <f t="shared" si="2"/>
        <v>59</v>
      </c>
      <c r="F12" s="922">
        <f t="shared" si="2"/>
        <v>14494</v>
      </c>
      <c r="G12" s="922">
        <f t="shared" si="2"/>
        <v>40907</v>
      </c>
      <c r="H12" s="922">
        <f t="shared" si="2"/>
        <v>6067</v>
      </c>
      <c r="I12" s="922">
        <f t="shared" si="2"/>
        <v>648</v>
      </c>
      <c r="J12" s="922">
        <f t="shared" si="2"/>
        <v>1779</v>
      </c>
      <c r="K12" s="939">
        <f t="shared" si="2"/>
        <v>10007</v>
      </c>
      <c r="L12" s="927">
        <f t="shared" si="2"/>
        <v>372878</v>
      </c>
      <c r="M12" s="922">
        <f t="shared" si="2"/>
        <v>404506</v>
      </c>
      <c r="N12" s="922">
        <f t="shared" si="2"/>
        <v>359163</v>
      </c>
      <c r="O12" s="922">
        <f t="shared" si="2"/>
        <v>96996</v>
      </c>
      <c r="P12" s="922">
        <f t="shared" si="2"/>
        <v>229366</v>
      </c>
      <c r="Q12" s="922">
        <f t="shared" si="2"/>
        <v>112093</v>
      </c>
      <c r="R12" s="922">
        <f t="shared" si="2"/>
        <v>212343</v>
      </c>
      <c r="S12" s="922">
        <f t="shared" si="2"/>
        <v>286150</v>
      </c>
      <c r="T12" s="931">
        <f t="shared" si="2"/>
        <v>1131</v>
      </c>
      <c r="U12" s="902" t="s">
        <v>447</v>
      </c>
      <c r="V12" s="902"/>
    </row>
    <row r="13" spans="1:22">
      <c r="A13" s="903"/>
      <c r="B13" s="904" t="s">
        <v>15</v>
      </c>
      <c r="C13" s="928">
        <v>2142922</v>
      </c>
      <c r="D13" s="923">
        <v>1426</v>
      </c>
      <c r="E13" s="923">
        <v>27</v>
      </c>
      <c r="F13" s="923">
        <v>14494</v>
      </c>
      <c r="G13" s="923">
        <v>40333</v>
      </c>
      <c r="H13" s="923">
        <v>6067</v>
      </c>
      <c r="I13" s="923">
        <v>95</v>
      </c>
      <c r="J13" s="923">
        <v>1779</v>
      </c>
      <c r="K13" s="940">
        <v>10007</v>
      </c>
      <c r="L13" s="928">
        <v>371493</v>
      </c>
      <c r="M13" s="923">
        <v>403244</v>
      </c>
      <c r="N13" s="923">
        <v>359147</v>
      </c>
      <c r="O13" s="924">
        <v>96872</v>
      </c>
      <c r="P13" s="924">
        <v>229366</v>
      </c>
      <c r="Q13" s="924">
        <v>112093</v>
      </c>
      <c r="R13" s="924">
        <v>209578</v>
      </c>
      <c r="S13" s="924">
        <v>286146</v>
      </c>
      <c r="T13" s="932">
        <v>755</v>
      </c>
      <c r="U13" s="903"/>
      <c r="V13" s="903" t="s">
        <v>15</v>
      </c>
    </row>
    <row r="14" spans="1:22">
      <c r="A14" s="903"/>
      <c r="B14" s="904" t="s">
        <v>16</v>
      </c>
      <c r="C14" s="928">
        <v>7091</v>
      </c>
      <c r="D14" s="923">
        <v>0</v>
      </c>
      <c r="E14" s="923">
        <v>32</v>
      </c>
      <c r="F14" s="923">
        <v>0</v>
      </c>
      <c r="G14" s="923">
        <v>574</v>
      </c>
      <c r="H14" s="923">
        <v>0</v>
      </c>
      <c r="I14" s="923">
        <v>553</v>
      </c>
      <c r="J14" s="923">
        <v>0</v>
      </c>
      <c r="K14" s="940">
        <v>0</v>
      </c>
      <c r="L14" s="928">
        <v>1385</v>
      </c>
      <c r="M14" s="923">
        <v>1262</v>
      </c>
      <c r="N14" s="923">
        <v>16</v>
      </c>
      <c r="O14" s="924">
        <v>124</v>
      </c>
      <c r="P14" s="924">
        <v>0</v>
      </c>
      <c r="Q14" s="924">
        <v>0</v>
      </c>
      <c r="R14" s="924">
        <v>2765</v>
      </c>
      <c r="S14" s="924">
        <v>4</v>
      </c>
      <c r="T14" s="932">
        <v>376</v>
      </c>
      <c r="U14" s="903"/>
      <c r="V14" s="903" t="s">
        <v>16</v>
      </c>
    </row>
    <row r="15" spans="1:22">
      <c r="A15" s="902" t="s">
        <v>448</v>
      </c>
      <c r="B15" s="905"/>
      <c r="C15" s="927">
        <v>496354</v>
      </c>
      <c r="D15" s="922">
        <v>0</v>
      </c>
      <c r="E15" s="922">
        <v>0</v>
      </c>
      <c r="F15" s="922">
        <v>0</v>
      </c>
      <c r="G15" s="922">
        <v>0</v>
      </c>
      <c r="H15" s="922">
        <v>0</v>
      </c>
      <c r="I15" s="922">
        <v>0</v>
      </c>
      <c r="J15" s="922">
        <v>0</v>
      </c>
      <c r="K15" s="939">
        <v>0</v>
      </c>
      <c r="L15" s="927">
        <v>496354</v>
      </c>
      <c r="M15" s="922">
        <v>0</v>
      </c>
      <c r="N15" s="922">
        <v>0</v>
      </c>
      <c r="O15" s="922">
        <v>0</v>
      </c>
      <c r="P15" s="922">
        <v>0</v>
      </c>
      <c r="Q15" s="922">
        <v>0</v>
      </c>
      <c r="R15" s="922">
        <v>0</v>
      </c>
      <c r="S15" s="922">
        <v>0</v>
      </c>
      <c r="T15" s="931">
        <v>0</v>
      </c>
      <c r="U15" s="902" t="s">
        <v>448</v>
      </c>
      <c r="V15" s="902"/>
    </row>
    <row r="16" spans="1:22">
      <c r="A16" s="902" t="s">
        <v>449</v>
      </c>
      <c r="B16" s="905"/>
      <c r="C16" s="927">
        <v>135046.17909393736</v>
      </c>
      <c r="D16" s="922">
        <v>8790.3666763920028</v>
      </c>
      <c r="E16" s="922">
        <v>1494.7329411599999</v>
      </c>
      <c r="F16" s="922">
        <v>4563.5887303380023</v>
      </c>
      <c r="G16" s="922">
        <v>3892.0748536751989</v>
      </c>
      <c r="H16" s="922">
        <v>3014.7054835679992</v>
      </c>
      <c r="I16" s="922">
        <v>2536.6512634620003</v>
      </c>
      <c r="J16" s="922">
        <v>2660.8887539220013</v>
      </c>
      <c r="K16" s="939">
        <v>3815.0115680879999</v>
      </c>
      <c r="L16" s="927">
        <v>29829.51441608907</v>
      </c>
      <c r="M16" s="922">
        <v>11040.920137988327</v>
      </c>
      <c r="N16" s="922">
        <v>5633.8731120215762</v>
      </c>
      <c r="O16" s="925">
        <v>11808.775170879529</v>
      </c>
      <c r="P16" s="925">
        <v>15076.768225137601</v>
      </c>
      <c r="Q16" s="925">
        <v>11547.176766485989</v>
      </c>
      <c r="R16" s="925">
        <v>8099.5154600400201</v>
      </c>
      <c r="S16" s="925">
        <v>9710.2911609300354</v>
      </c>
      <c r="T16" s="930">
        <v>1531.3243737599998</v>
      </c>
      <c r="U16" s="902" t="s">
        <v>449</v>
      </c>
      <c r="V16" s="902"/>
    </row>
    <row r="17" spans="1:22" s="899" customFormat="1">
      <c r="A17" s="902" t="s">
        <v>485</v>
      </c>
      <c r="B17" s="905"/>
      <c r="C17" s="927">
        <v>4791.004720011897</v>
      </c>
      <c r="D17" s="922">
        <v>0</v>
      </c>
      <c r="E17" s="922">
        <v>0</v>
      </c>
      <c r="F17" s="922">
        <v>0</v>
      </c>
      <c r="G17" s="922">
        <v>11.552240645277578</v>
      </c>
      <c r="H17" s="922">
        <v>0</v>
      </c>
      <c r="I17" s="922">
        <v>0</v>
      </c>
      <c r="J17" s="922">
        <v>0</v>
      </c>
      <c r="K17" s="939">
        <v>0</v>
      </c>
      <c r="L17" s="927">
        <v>0</v>
      </c>
      <c r="M17" s="922">
        <v>105.96112701236397</v>
      </c>
      <c r="N17" s="922">
        <v>0</v>
      </c>
      <c r="O17" s="925">
        <v>129.10880035407681</v>
      </c>
      <c r="P17" s="925">
        <v>83.402435178533324</v>
      </c>
      <c r="Q17" s="925">
        <v>2319.4640805899908</v>
      </c>
      <c r="R17" s="925">
        <v>67.480215940279507</v>
      </c>
      <c r="S17" s="925">
        <v>928.3892839706765</v>
      </c>
      <c r="T17" s="930">
        <v>1145.6465363206994</v>
      </c>
      <c r="U17" s="902" t="s">
        <v>495</v>
      </c>
      <c r="V17" s="902"/>
    </row>
    <row r="18" spans="1:22">
      <c r="A18" s="902" t="s">
        <v>21</v>
      </c>
      <c r="B18" s="905"/>
      <c r="C18" s="927"/>
      <c r="D18" s="922"/>
      <c r="E18" s="922"/>
      <c r="F18" s="922"/>
      <c r="G18" s="922"/>
      <c r="H18" s="922"/>
      <c r="I18" s="922"/>
      <c r="J18" s="922"/>
      <c r="K18" s="939"/>
      <c r="L18" s="927"/>
      <c r="M18" s="922"/>
      <c r="N18" s="922"/>
      <c r="O18" s="925"/>
      <c r="P18" s="925"/>
      <c r="Q18" s="925"/>
      <c r="R18" s="925"/>
      <c r="S18" s="925"/>
      <c r="T18" s="930"/>
      <c r="U18" s="902" t="s">
        <v>21</v>
      </c>
      <c r="V18" s="902"/>
    </row>
    <row r="19" spans="1:22">
      <c r="A19" s="903"/>
      <c r="B19" s="913" t="s">
        <v>450</v>
      </c>
      <c r="C19" s="947">
        <f>'2.1 에너지생산량(지역별)'!D26/100</f>
        <v>1087.3399999999999</v>
      </c>
      <c r="D19" s="923">
        <f>'2.1 에너지생산량(지역별)'!E26/100</f>
        <v>124.32</v>
      </c>
      <c r="E19" s="923">
        <f>'2.1 에너지생산량(지역별)'!F26/100</f>
        <v>31.14</v>
      </c>
      <c r="F19" s="923">
        <f>'2.1 에너지생산량(지역별)'!G26/100</f>
        <v>80.88</v>
      </c>
      <c r="G19" s="923">
        <f>'2.1 에너지생산량(지역별)'!H26/100</f>
        <v>27.17</v>
      </c>
      <c r="H19" s="923">
        <f>'2.1 에너지생산량(지역별)'!I26/100</f>
        <v>54.33</v>
      </c>
      <c r="I19" s="923">
        <f>'2.1 에너지생산량(지역별)'!J26/100</f>
        <v>22.74</v>
      </c>
      <c r="J19" s="923">
        <f>'2.1 에너지생산량(지역별)'!K26/100</f>
        <v>76.510000000000005</v>
      </c>
      <c r="K19" s="940">
        <f>'2.1 에너지생산량(지역별)'!L26/100</f>
        <v>7.51</v>
      </c>
      <c r="L19" s="928">
        <f>'2.1 에너지생산량(지역별)'!M26/100</f>
        <v>275.43</v>
      </c>
      <c r="M19" s="923">
        <f>'2.1 에너지생산량(지역별)'!N26/100</f>
        <v>35.130000000000003</v>
      </c>
      <c r="N19" s="923">
        <f>'2.1 에너지생산량(지역별)'!O26/100</f>
        <v>20.46</v>
      </c>
      <c r="O19" s="926">
        <f>'2.1 에너지생산량(지역별)'!P26/100</f>
        <v>43</v>
      </c>
      <c r="P19" s="926">
        <f>'2.1 에너지생산량(지역별)'!Q26/100</f>
        <v>190.58</v>
      </c>
      <c r="Q19" s="926">
        <f>'2.1 에너지생산량(지역별)'!R26/100</f>
        <v>7.96</v>
      </c>
      <c r="R19" s="926">
        <f>'2.1 에너지생산량(지역별)'!S26/100</f>
        <v>36.64</v>
      </c>
      <c r="S19" s="926">
        <f>'2.1 에너지생산량(지역별)'!T26/100</f>
        <v>45.9</v>
      </c>
      <c r="T19" s="933">
        <f>'2.1 에너지생산량(지역별)'!U26/100</f>
        <v>7.64</v>
      </c>
      <c r="U19" s="903"/>
      <c r="V19" s="909" t="s">
        <v>450</v>
      </c>
    </row>
    <row r="20" spans="1:22">
      <c r="A20" s="903" t="s">
        <v>12</v>
      </c>
      <c r="B20" s="913" t="s">
        <v>451</v>
      </c>
      <c r="C20" s="929">
        <f>'2.1 에너지생산량(지역별)'!D27/100</f>
        <v>758.04013504</v>
      </c>
      <c r="D20" s="923">
        <f>'2.1 에너지생산량(지역별)'!E27/100</f>
        <v>37.21</v>
      </c>
      <c r="E20" s="923">
        <f>'2.1 에너지생산량(지역별)'!F27/100</f>
        <v>32.32</v>
      </c>
      <c r="F20" s="923">
        <f>'2.1 에너지생산량(지역별)'!G27/100</f>
        <v>194.5</v>
      </c>
      <c r="G20" s="923">
        <f>'2.1 에너지생산량(지역별)'!H27/100</f>
        <v>439.64</v>
      </c>
      <c r="H20" s="923">
        <f>'2.1 에너지생산량(지역별)'!I27/100</f>
        <v>12.78</v>
      </c>
      <c r="I20" s="923">
        <f>'2.1 에너지생산량(지역별)'!J27/100</f>
        <v>6.19</v>
      </c>
      <c r="J20" s="923">
        <f>'2.1 에너지생산량(지역별)'!K27/100</f>
        <v>0</v>
      </c>
      <c r="K20" s="940">
        <f>'2.1 에너지생산량(지역별)'!L27/100</f>
        <v>0</v>
      </c>
      <c r="L20" s="928">
        <f>'2.1 에너지생산량(지역별)'!M27/100</f>
        <v>0</v>
      </c>
      <c r="M20" s="923">
        <f>'2.1 에너지생산량(지역별)'!N27/100</f>
        <v>0</v>
      </c>
      <c r="N20" s="923">
        <f>'2.1 에너지생산량(지역별)'!O27/100</f>
        <v>4.71</v>
      </c>
      <c r="O20" s="926">
        <f>'2.1 에너지생산량(지역별)'!P27/100</f>
        <v>0</v>
      </c>
      <c r="P20" s="926">
        <f>'2.1 에너지생산량(지역별)'!Q27/100</f>
        <v>1.3504000000000001E-4</v>
      </c>
      <c r="Q20" s="926">
        <f>'2.1 에너지생산량(지역별)'!R27/100</f>
        <v>22.53</v>
      </c>
      <c r="R20" s="926">
        <f>'2.1 에너지생산량(지역별)'!S27/100</f>
        <v>0.35</v>
      </c>
      <c r="S20" s="926">
        <f>'2.1 에너지생산량(지역별)'!T27/100</f>
        <v>2.4500000000000002</v>
      </c>
      <c r="T20" s="933">
        <f>'2.1 에너지생산량(지역별)'!U27/100</f>
        <v>5.36</v>
      </c>
      <c r="U20" s="903" t="s">
        <v>12</v>
      </c>
      <c r="V20" s="909" t="s">
        <v>451</v>
      </c>
    </row>
    <row r="21" spans="1:22">
      <c r="A21" s="903"/>
      <c r="B21" s="913" t="s">
        <v>452</v>
      </c>
      <c r="C21" s="929">
        <v>489839.08600000001</v>
      </c>
      <c r="D21" s="949">
        <f>C21*0.1411</f>
        <v>69116.2950346</v>
      </c>
      <c r="E21" s="949">
        <f>C21*0.0568</f>
        <v>27822.860084800002</v>
      </c>
      <c r="F21" s="949">
        <f>C21*0.0507</f>
        <v>24834.8416602</v>
      </c>
      <c r="G21" s="949">
        <f>C21*0.0771</f>
        <v>37766.593530600003</v>
      </c>
      <c r="H21" s="949">
        <f>C21*0.0285</f>
        <v>13960.413951</v>
      </c>
      <c r="I21" s="949">
        <f>C21*0.0287</f>
        <v>14058.381768200001</v>
      </c>
      <c r="J21" s="949">
        <f>C21*0.0274</f>
        <v>13421.590956400001</v>
      </c>
      <c r="K21" s="950">
        <f>C21*0.0048</f>
        <v>2351.2276127999999</v>
      </c>
      <c r="L21" s="951">
        <f>C21*0.2488</f>
        <v>121871.9645968</v>
      </c>
      <c r="M21" s="949">
        <f>C21*0.0333</f>
        <v>16311.641563800002</v>
      </c>
      <c r="N21" s="949">
        <f>C21*0.034</f>
        <v>16654.528924000002</v>
      </c>
      <c r="O21" s="926">
        <f>C21*0.0448</f>
        <v>21944.791052799999</v>
      </c>
      <c r="P21" s="926">
        <f>C21*0.0392</f>
        <v>19201.6921712</v>
      </c>
      <c r="Q21" s="926">
        <f>C21*0.041</f>
        <v>20083.402526000002</v>
      </c>
      <c r="R21" s="926">
        <f>C21*0.0531</f>
        <v>26010.4554666</v>
      </c>
      <c r="S21" s="926">
        <f>C21*0.0712</f>
        <v>34876.542923200002</v>
      </c>
      <c r="T21" s="933">
        <f>C21*0.0195</f>
        <v>9551.8621770000009</v>
      </c>
      <c r="U21" s="903"/>
      <c r="V21" s="909" t="s">
        <v>452</v>
      </c>
    </row>
    <row r="22" spans="1:22">
      <c r="A22" s="903"/>
      <c r="B22" s="913" t="s">
        <v>453</v>
      </c>
      <c r="C22" s="929">
        <f>'2.1 에너지생산량(지역별)'!D29/100</f>
        <v>3733.08</v>
      </c>
      <c r="D22" s="923">
        <f>'2.1 에너지생산량(지역별)'!E29/100</f>
        <v>0</v>
      </c>
      <c r="E22" s="923">
        <f>'2.1 에너지생산량(지역별)'!F29/100</f>
        <v>74.260000000000005</v>
      </c>
      <c r="F22" s="923">
        <f>'2.1 에너지생산량(지역별)'!G29/100</f>
        <v>320.35000000000002</v>
      </c>
      <c r="G22" s="923">
        <f>'2.1 에너지생산량(지역별)'!H29/100</f>
        <v>2462.58</v>
      </c>
      <c r="H22" s="923">
        <f>'2.1 에너지생산량(지역별)'!I29/100</f>
        <v>0</v>
      </c>
      <c r="I22" s="923">
        <f>'2.1 에너지생산량(지역별)'!J29/100</f>
        <v>0</v>
      </c>
      <c r="J22" s="923">
        <f>'2.1 에너지생산량(지역별)'!K29/100</f>
        <v>0</v>
      </c>
      <c r="K22" s="940">
        <f>'2.1 에너지생산량(지역별)'!L29/100</f>
        <v>0</v>
      </c>
      <c r="L22" s="928">
        <f>'2.1 에너지생산량(지역별)'!M29/100</f>
        <v>547.38</v>
      </c>
      <c r="M22" s="923">
        <f>'2.1 에너지생산량(지역별)'!N29/100</f>
        <v>1.38</v>
      </c>
      <c r="N22" s="923">
        <f>'2.1 에너지생산량(지역별)'!O29/100</f>
        <v>0</v>
      </c>
      <c r="O22" s="926">
        <f>'2.1 에너지생산량(지역별)'!P29/100</f>
        <v>32.32</v>
      </c>
      <c r="P22" s="926">
        <f>'2.1 에너지생산량(지역별)'!Q29/100</f>
        <v>181.5</v>
      </c>
      <c r="Q22" s="926">
        <f>'2.1 에너지생산량(지역별)'!R29/100</f>
        <v>79.989999999999995</v>
      </c>
      <c r="R22" s="926">
        <f>'2.1 에너지생산량(지역별)'!S29/100</f>
        <v>0</v>
      </c>
      <c r="S22" s="926">
        <f>'2.1 에너지생산량(지역별)'!T29/100</f>
        <v>0</v>
      </c>
      <c r="T22" s="933">
        <f>'2.1 에너지생산량(지역별)'!U29/100</f>
        <v>33.32</v>
      </c>
      <c r="U22" s="903"/>
      <c r="V22" s="909" t="s">
        <v>453</v>
      </c>
    </row>
    <row r="23" spans="1:22">
      <c r="A23" s="903"/>
      <c r="B23" s="913" t="s">
        <v>454</v>
      </c>
      <c r="C23" s="929">
        <f>'2.1 에너지생산량(지역별)'!D30/100</f>
        <v>158.28</v>
      </c>
      <c r="D23" s="923">
        <f>'2.1 에너지생산량(지역별)'!E30/100</f>
        <v>27.92</v>
      </c>
      <c r="E23" s="923">
        <f>'2.1 에너지생산량(지역별)'!F30/100</f>
        <v>10.55</v>
      </c>
      <c r="F23" s="923">
        <f>'2.1 에너지생산량(지역별)'!G30/100</f>
        <v>7.35</v>
      </c>
      <c r="G23" s="923">
        <f>'2.1 에너지생산량(지역별)'!H30/100</f>
        <v>8</v>
      </c>
      <c r="H23" s="923">
        <f>'2.1 에너지생산량(지역별)'!I30/100</f>
        <v>4.2300000000000004</v>
      </c>
      <c r="I23" s="923">
        <f>'2.1 에너지생산량(지역별)'!J30/100</f>
        <v>4.6900000000000004</v>
      </c>
      <c r="J23" s="923">
        <f>'2.1 에너지생산량(지역별)'!K30/100</f>
        <v>3.79</v>
      </c>
      <c r="K23" s="940">
        <f>'2.1 에너지생산량(지역별)'!L30/100</f>
        <v>0.6</v>
      </c>
      <c r="L23" s="928">
        <f>'2.1 에너지생산량(지역별)'!M30/100</f>
        <v>35.049999999999997</v>
      </c>
      <c r="M23" s="923">
        <f>'2.1 에너지생산량(지역별)'!N30/100</f>
        <v>6.65</v>
      </c>
      <c r="N23" s="923">
        <f>'2.1 에너지생산량(지역별)'!O30/100</f>
        <v>5.65</v>
      </c>
      <c r="O23" s="926">
        <f>'2.1 에너지생산량(지역별)'!P30/100</f>
        <v>7.29</v>
      </c>
      <c r="P23" s="926">
        <f>'2.1 에너지생산량(지역별)'!Q30/100</f>
        <v>5.91</v>
      </c>
      <c r="Q23" s="926">
        <f>'2.1 에너지생산량(지역별)'!R30/100</f>
        <v>6.51</v>
      </c>
      <c r="R23" s="926">
        <f>'2.1 에너지생산량(지역별)'!S30/100</f>
        <v>9.99</v>
      </c>
      <c r="S23" s="926">
        <f>'2.1 에너지생산량(지역별)'!T30/100</f>
        <v>11.7</v>
      </c>
      <c r="T23" s="933">
        <f>'2.1 에너지생산량(지역별)'!U30/100</f>
        <v>2.4</v>
      </c>
      <c r="U23" s="903"/>
      <c r="V23" s="909" t="s">
        <v>454</v>
      </c>
    </row>
    <row r="24" spans="1:22">
      <c r="A24" s="903"/>
      <c r="B24" s="913" t="s">
        <v>455</v>
      </c>
      <c r="C24" s="929">
        <f>'2.1 에너지생산량(지역별)'!D31/100</f>
        <v>447.9</v>
      </c>
      <c r="D24" s="923">
        <f>'2.1 에너지생산량(지역별)'!E31/100</f>
        <v>0</v>
      </c>
      <c r="E24" s="923">
        <f>'2.1 에너지생산량(지역별)'!F31/100</f>
        <v>0</v>
      </c>
      <c r="F24" s="923">
        <f>'2.1 에너지생산량(지역별)'!G31/100</f>
        <v>0</v>
      </c>
      <c r="G24" s="923">
        <f>'2.1 에너지생산량(지역별)'!H31/100</f>
        <v>0</v>
      </c>
      <c r="H24" s="923">
        <f>'2.1 에너지생산량(지역별)'!I31/100</f>
        <v>0</v>
      </c>
      <c r="I24" s="923">
        <f>'2.1 에너지생산량(지역별)'!J31/100</f>
        <v>0</v>
      </c>
      <c r="J24" s="923">
        <f>'2.1 에너지생산량(지역별)'!K31/100</f>
        <v>0</v>
      </c>
      <c r="K24" s="940">
        <f>'2.1 에너지생산량(지역별)'!L31/100</f>
        <v>0</v>
      </c>
      <c r="L24" s="928">
        <f>'2.1 에너지생산량(지역별)'!M31/100</f>
        <v>20.41</v>
      </c>
      <c r="M24" s="923">
        <f>'2.1 에너지생산량(지역별)'!N31/100</f>
        <v>359.21</v>
      </c>
      <c r="N24" s="923">
        <f>'2.1 에너지생산량(지역별)'!O31/100</f>
        <v>4.08</v>
      </c>
      <c r="O24" s="926">
        <f>'2.1 에너지생산량(지역별)'!P31/100</f>
        <v>16.350000000000001</v>
      </c>
      <c r="P24" s="926">
        <f>'2.1 에너지생산량(지역별)'!Q31/100</f>
        <v>11.48</v>
      </c>
      <c r="Q24" s="926">
        <f>'2.1 에너지생산량(지역별)'!R31/100</f>
        <v>24.67</v>
      </c>
      <c r="R24" s="926">
        <f>'2.1 에너지생산량(지역별)'!S31/100</f>
        <v>9.3800000000000008</v>
      </c>
      <c r="S24" s="926">
        <f>'2.1 에너지생산량(지역별)'!T31/100</f>
        <v>2.3199999999999998</v>
      </c>
      <c r="T24" s="933">
        <f>'2.1 에너지생산량(지역별)'!U31/100</f>
        <v>0</v>
      </c>
      <c r="U24" s="903"/>
      <c r="V24" s="909" t="s">
        <v>455</v>
      </c>
    </row>
    <row r="25" spans="1:22">
      <c r="A25" s="903"/>
      <c r="B25" s="913" t="s">
        <v>456</v>
      </c>
      <c r="C25" s="929">
        <f>'2.1 에너지생산량(지역별)'!D32/100</f>
        <v>8237.6299999999992</v>
      </c>
      <c r="D25" s="923">
        <f>'2.1 에너지생산량(지역별)'!E32/100</f>
        <v>35.74</v>
      </c>
      <c r="E25" s="923">
        <f>'2.1 에너지생산량(지역별)'!F32/100</f>
        <v>13.24</v>
      </c>
      <c r="F25" s="923">
        <f>'2.1 에너지생산량(지역별)'!G32/100</f>
        <v>4.05</v>
      </c>
      <c r="G25" s="923">
        <f>'2.1 에너지생산량(지역별)'!H32/100</f>
        <v>775.83</v>
      </c>
      <c r="H25" s="923">
        <f>'2.1 에너지생산량(지역별)'!I32/100</f>
        <v>16.16</v>
      </c>
      <c r="I25" s="923">
        <f>'2.1 에너지생산량(지역별)'!J32/100</f>
        <v>32.08</v>
      </c>
      <c r="J25" s="923">
        <f>'2.1 에너지생산량(지역별)'!K32/100</f>
        <v>2.54</v>
      </c>
      <c r="K25" s="940">
        <f>'2.1 에너지생산량(지역별)'!L32/100</f>
        <v>2.79</v>
      </c>
      <c r="L25" s="928">
        <f>'2.1 에너지생산량(지역별)'!M32/100</f>
        <v>491.05</v>
      </c>
      <c r="M25" s="923">
        <f>'2.1 에너지생산량(지역별)'!N32/100</f>
        <v>390.42</v>
      </c>
      <c r="N25" s="923">
        <f>'2.1 에너지생산량(지역별)'!O32/100</f>
        <v>250.19</v>
      </c>
      <c r="O25" s="926">
        <f>'2.1 에너지생산량(지역별)'!P32/100</f>
        <v>1972.8</v>
      </c>
      <c r="P25" s="926">
        <f>'2.1 에너지생산량(지역별)'!Q32/100</f>
        <v>351.12</v>
      </c>
      <c r="Q25" s="926">
        <f>'2.1 에너지생산량(지역별)'!R32/100</f>
        <v>624.47</v>
      </c>
      <c r="R25" s="926">
        <f>'2.1 에너지생산량(지역별)'!S32/100</f>
        <v>394.87</v>
      </c>
      <c r="S25" s="926">
        <f>'2.1 에너지생산량(지역별)'!T32/100</f>
        <v>2637.9</v>
      </c>
      <c r="T25" s="933">
        <f>'2.1 에너지생산량(지역별)'!U32/100</f>
        <v>242.38</v>
      </c>
      <c r="U25" s="903"/>
      <c r="V25" s="909" t="s">
        <v>456</v>
      </c>
    </row>
    <row r="26" spans="1:22" s="952" customFormat="1">
      <c r="A26" s="909" t="s">
        <v>12</v>
      </c>
      <c r="B26" s="913" t="s">
        <v>457</v>
      </c>
      <c r="C26" s="948">
        <f>SUM(D26:T26)</f>
        <v>1579</v>
      </c>
      <c r="D26" s="949">
        <v>0</v>
      </c>
      <c r="E26" s="949">
        <v>0</v>
      </c>
      <c r="F26" s="956" t="s">
        <v>497</v>
      </c>
      <c r="G26" s="949">
        <v>308</v>
      </c>
      <c r="H26" s="949">
        <v>0</v>
      </c>
      <c r="I26" s="949">
        <v>0</v>
      </c>
      <c r="J26" s="949">
        <v>41</v>
      </c>
      <c r="K26" s="950">
        <v>0</v>
      </c>
      <c r="L26" s="951">
        <v>182</v>
      </c>
      <c r="M26" s="949">
        <v>0</v>
      </c>
      <c r="N26" s="949">
        <v>27</v>
      </c>
      <c r="O26" s="926">
        <v>458</v>
      </c>
      <c r="P26" s="926">
        <v>551</v>
      </c>
      <c r="Q26" s="926">
        <v>9</v>
      </c>
      <c r="R26" s="926">
        <v>0</v>
      </c>
      <c r="S26" s="926">
        <v>3</v>
      </c>
      <c r="T26" s="933">
        <v>0</v>
      </c>
      <c r="U26" s="909" t="s">
        <v>12</v>
      </c>
      <c r="V26" s="909" t="s">
        <v>457</v>
      </c>
    </row>
    <row r="27" spans="1:22">
      <c r="A27" s="903"/>
      <c r="B27" s="913" t="s">
        <v>458</v>
      </c>
      <c r="C27" s="929">
        <f>'2.1 에너지생산량(지역별)'!D34/100</f>
        <v>2310.08</v>
      </c>
      <c r="D27" s="923">
        <f>'2.1 에너지생산량(지역별)'!E34/100</f>
        <v>0</v>
      </c>
      <c r="E27" s="923">
        <f>'2.1 에너지생산량(지역별)'!F34/100</f>
        <v>0</v>
      </c>
      <c r="F27" s="923">
        <f>'2.1 에너지생산량(지역별)'!G34/100</f>
        <v>0</v>
      </c>
      <c r="G27" s="923">
        <f>'2.1 에너지생산량(지역별)'!H34/100</f>
        <v>0</v>
      </c>
      <c r="H27" s="923">
        <f>'2.1 에너지생산량(지역별)'!I34/100</f>
        <v>0</v>
      </c>
      <c r="I27" s="923">
        <f>'2.1 에너지생산량(지역별)'!J34/100</f>
        <v>0</v>
      </c>
      <c r="J27" s="923">
        <f>'2.1 에너지생산량(지역별)'!K34/100</f>
        <v>2310.08</v>
      </c>
      <c r="K27" s="940">
        <f>'2.1 에너지생산량(지역별)'!L34/100</f>
        <v>0</v>
      </c>
      <c r="L27" s="928">
        <f>'2.1 에너지생산량(지역별)'!M34/100</f>
        <v>0</v>
      </c>
      <c r="M27" s="923">
        <f>'2.1 에너지생산량(지역별)'!N34/100</f>
        <v>0</v>
      </c>
      <c r="N27" s="923">
        <f>'2.1 에너지생산량(지역별)'!O34/100</f>
        <v>0</v>
      </c>
      <c r="O27" s="926">
        <f>'2.1 에너지생산량(지역별)'!P34/100</f>
        <v>0</v>
      </c>
      <c r="P27" s="926">
        <f>'2.1 에너지생산량(지역별)'!Q34/100</f>
        <v>0</v>
      </c>
      <c r="Q27" s="926">
        <f>'2.1 에너지생산량(지역별)'!R34/100</f>
        <v>0</v>
      </c>
      <c r="R27" s="926">
        <f>'2.1 에너지생산량(지역별)'!S34/100</f>
        <v>0</v>
      </c>
      <c r="S27" s="926">
        <f>'2.1 에너지생산량(지역별)'!T34/100</f>
        <v>0</v>
      </c>
      <c r="T27" s="933">
        <f>'2.1 에너지생산량(지역별)'!U34/100</f>
        <v>0</v>
      </c>
      <c r="U27" s="903"/>
      <c r="V27" s="909" t="s">
        <v>458</v>
      </c>
    </row>
    <row r="28" spans="1:22" ht="28.5">
      <c r="A28" s="903" t="s">
        <v>12</v>
      </c>
      <c r="B28" s="912" t="s">
        <v>459</v>
      </c>
      <c r="C28" s="929">
        <f>'2.1 에너지생산량(지역별)'!D35/100</f>
        <v>784.84</v>
      </c>
      <c r="D28" s="923">
        <f>'2.1 에너지생산량(지역별)'!E35/100</f>
        <v>94.44</v>
      </c>
      <c r="E28" s="923">
        <f>'2.1 에너지생산량(지역별)'!F35/100</f>
        <v>0</v>
      </c>
      <c r="F28" s="923">
        <f>'2.1 에너지생산량(지역별)'!G35/100</f>
        <v>0</v>
      </c>
      <c r="G28" s="923">
        <f>'2.1 에너지생산량(지역별)'!H35/100</f>
        <v>0</v>
      </c>
      <c r="H28" s="923">
        <f>'2.1 에너지생산량(지역별)'!I35/100</f>
        <v>0</v>
      </c>
      <c r="I28" s="923">
        <f>'2.1 에너지생산량(지역별)'!J35/100</f>
        <v>0</v>
      </c>
      <c r="J28" s="923">
        <f>'2.1 에너지생산량(지역별)'!K35/100</f>
        <v>0</v>
      </c>
      <c r="K28" s="940">
        <f>'2.1 에너지생산량(지역별)'!L35/100</f>
        <v>0</v>
      </c>
      <c r="L28" s="928">
        <f>'2.1 에너지생산량(지역별)'!M35/100</f>
        <v>59.73</v>
      </c>
      <c r="M28" s="923">
        <f>'2.1 에너지생산량(지역별)'!N35/100</f>
        <v>0</v>
      </c>
      <c r="N28" s="923">
        <f>'2.1 에너지생산량(지역별)'!O35/100</f>
        <v>32.130000000000003</v>
      </c>
      <c r="O28" s="926">
        <f>'2.1 에너지생산량(지역별)'!P35/100</f>
        <v>428.75</v>
      </c>
      <c r="P28" s="926">
        <f>'2.1 에너지생산량(지역별)'!Q35/100</f>
        <v>0</v>
      </c>
      <c r="Q28" s="926">
        <f>'2.1 에너지생산량(지역별)'!R35/100</f>
        <v>0.12</v>
      </c>
      <c r="R28" s="926">
        <f>'2.1 에너지생산량(지역별)'!S35/100</f>
        <v>0</v>
      </c>
      <c r="S28" s="926">
        <f>'2.1 에너지생산량(지역별)'!T35/100</f>
        <v>169.67</v>
      </c>
      <c r="T28" s="933">
        <f>'2.1 에너지생산량(지역별)'!U35/100</f>
        <v>0</v>
      </c>
      <c r="U28" s="903" t="s">
        <v>12</v>
      </c>
      <c r="V28" s="910" t="s">
        <v>459</v>
      </c>
    </row>
    <row r="29" spans="1:22">
      <c r="A29" s="903"/>
      <c r="B29" s="914" t="s">
        <v>460</v>
      </c>
      <c r="C29" s="929">
        <f>'2.1 에너지생산량(지역별)'!D36/100</f>
        <v>2083.92</v>
      </c>
      <c r="D29" s="923">
        <f>'2.1 에너지생산량(지역별)'!E36/100</f>
        <v>0</v>
      </c>
      <c r="E29" s="923">
        <f>'2.1 에너지생산량(지역별)'!F36/100</f>
        <v>0</v>
      </c>
      <c r="F29" s="923">
        <f>'2.1 에너지생산량(지역별)'!G36/100</f>
        <v>71.38</v>
      </c>
      <c r="G29" s="923">
        <f>'2.1 에너지생산량(지역별)'!H36/100</f>
        <v>135.93</v>
      </c>
      <c r="H29" s="923">
        <f>'2.1 에너지생산량(지역별)'!I36/100</f>
        <v>0</v>
      </c>
      <c r="I29" s="923">
        <f>'2.1 에너지생산량(지역별)'!J36/100</f>
        <v>0</v>
      </c>
      <c r="J29" s="923">
        <f>'2.1 에너지생산량(지역별)'!K36/100</f>
        <v>0</v>
      </c>
      <c r="K29" s="940">
        <f>'2.1 에너지생산량(지역별)'!L36/100</f>
        <v>0</v>
      </c>
      <c r="L29" s="928">
        <f>'2.1 에너지생산량(지역별)'!M36/100</f>
        <v>309.75</v>
      </c>
      <c r="M29" s="923">
        <f>'2.1 에너지생산량(지역별)'!N36/100</f>
        <v>653.72</v>
      </c>
      <c r="N29" s="923">
        <f>'2.1 에너지생산량(지역별)'!O36/100</f>
        <v>5.96</v>
      </c>
      <c r="O29" s="926">
        <f>'2.1 에너지생산량(지역별)'!P36/100</f>
        <v>786.35</v>
      </c>
      <c r="P29" s="926">
        <f>'2.1 에너지생산량(지역별)'!Q36/100</f>
        <v>103.97</v>
      </c>
      <c r="Q29" s="926">
        <f>'2.1 에너지생산량(지역별)'!R36/100</f>
        <v>12.96</v>
      </c>
      <c r="R29" s="926">
        <f>'2.1 에너지생산량(지역별)'!S36/100</f>
        <v>0</v>
      </c>
      <c r="S29" s="926">
        <f>'2.1 에너지생산량(지역별)'!T36/100</f>
        <v>3.9</v>
      </c>
      <c r="T29" s="933">
        <f>'2.1 에너지생산량(지역별)'!U36/100</f>
        <v>0</v>
      </c>
      <c r="U29" s="903"/>
      <c r="V29" s="864" t="s">
        <v>460</v>
      </c>
    </row>
    <row r="30" spans="1:22">
      <c r="A30" s="903"/>
      <c r="B30" s="914" t="s">
        <v>461</v>
      </c>
      <c r="C30" s="929">
        <f>SUM(D30:T30)</f>
        <v>332073</v>
      </c>
      <c r="D30" s="923">
        <v>0</v>
      </c>
      <c r="E30" s="923">
        <v>0</v>
      </c>
      <c r="F30" s="923">
        <v>32</v>
      </c>
      <c r="G30" s="923">
        <v>0</v>
      </c>
      <c r="H30" s="923">
        <v>0</v>
      </c>
      <c r="I30" s="923">
        <v>0</v>
      </c>
      <c r="J30" s="923">
        <v>54346</v>
      </c>
      <c r="K30" s="940">
        <v>0</v>
      </c>
      <c r="L30" s="928">
        <v>4958</v>
      </c>
      <c r="M30" s="923">
        <v>0</v>
      </c>
      <c r="N30" s="923">
        <v>0</v>
      </c>
      <c r="O30" s="926">
        <v>0</v>
      </c>
      <c r="P30" s="926">
        <v>0</v>
      </c>
      <c r="Q30" s="926">
        <v>0</v>
      </c>
      <c r="R30" s="926">
        <v>0</v>
      </c>
      <c r="S30" s="926">
        <v>0</v>
      </c>
      <c r="T30" s="933">
        <v>272737</v>
      </c>
      <c r="U30" s="903"/>
      <c r="V30" s="864" t="s">
        <v>461</v>
      </c>
    </row>
    <row r="31" spans="1:22">
      <c r="A31" s="902" t="s">
        <v>34</v>
      </c>
      <c r="B31" s="906"/>
      <c r="C31" s="927"/>
      <c r="D31" s="922"/>
      <c r="E31" s="922"/>
      <c r="F31" s="922"/>
      <c r="G31" s="922"/>
      <c r="H31" s="922"/>
      <c r="I31" s="922"/>
      <c r="J31" s="922"/>
      <c r="K31" s="939"/>
      <c r="L31" s="927"/>
      <c r="M31" s="922"/>
      <c r="N31" s="922"/>
      <c r="O31" s="925"/>
      <c r="P31" s="925"/>
      <c r="Q31" s="925"/>
      <c r="R31" s="925"/>
      <c r="S31" s="925"/>
      <c r="T31" s="930"/>
      <c r="U31" s="902" t="s">
        <v>34</v>
      </c>
      <c r="V31" s="908"/>
    </row>
    <row r="32" spans="1:22">
      <c r="A32" s="903"/>
      <c r="B32" s="913" t="s">
        <v>462</v>
      </c>
      <c r="C32" s="928">
        <v>28495</v>
      </c>
      <c r="D32" s="923">
        <v>30</v>
      </c>
      <c r="E32" s="1005" t="s">
        <v>520</v>
      </c>
      <c r="F32" s="923">
        <v>2</v>
      </c>
      <c r="G32" s="923">
        <v>283</v>
      </c>
      <c r="H32" s="923">
        <v>0</v>
      </c>
      <c r="I32" s="923">
        <v>0</v>
      </c>
      <c r="J32" s="923">
        <v>3213</v>
      </c>
      <c r="K32" s="940">
        <v>0</v>
      </c>
      <c r="L32" s="928">
        <v>467</v>
      </c>
      <c r="M32" s="923">
        <v>0</v>
      </c>
      <c r="N32" s="923">
        <v>37</v>
      </c>
      <c r="O32" s="926">
        <v>1273</v>
      </c>
      <c r="P32" s="926">
        <v>73</v>
      </c>
      <c r="Q32" s="926">
        <v>5311</v>
      </c>
      <c r="R32" s="926">
        <v>17742</v>
      </c>
      <c r="S32" s="926">
        <v>64</v>
      </c>
      <c r="T32" s="933">
        <v>0</v>
      </c>
      <c r="U32" s="903"/>
      <c r="V32" s="909" t="s">
        <v>462</v>
      </c>
    </row>
    <row r="33" spans="1:22">
      <c r="A33" s="903"/>
      <c r="B33" s="913" t="s">
        <v>463</v>
      </c>
      <c r="C33" s="928">
        <v>16392</v>
      </c>
      <c r="D33" s="923">
        <v>0</v>
      </c>
      <c r="E33" s="923">
        <v>198</v>
      </c>
      <c r="F33" s="923">
        <v>483</v>
      </c>
      <c r="G33" s="923">
        <v>875</v>
      </c>
      <c r="H33" s="923">
        <v>204</v>
      </c>
      <c r="I33" s="923">
        <v>242</v>
      </c>
      <c r="J33" s="923">
        <v>1912</v>
      </c>
      <c r="K33" s="940">
        <v>211</v>
      </c>
      <c r="L33" s="928">
        <v>5380</v>
      </c>
      <c r="M33" s="923">
        <v>0</v>
      </c>
      <c r="N33" s="923">
        <v>1070</v>
      </c>
      <c r="O33" s="926">
        <v>807</v>
      </c>
      <c r="P33" s="926">
        <v>1294</v>
      </c>
      <c r="Q33" s="926">
        <v>800</v>
      </c>
      <c r="R33" s="926">
        <v>1007</v>
      </c>
      <c r="S33" s="926">
        <v>1852</v>
      </c>
      <c r="T33" s="933">
        <v>57</v>
      </c>
      <c r="U33" s="903"/>
      <c r="V33" s="909" t="s">
        <v>463</v>
      </c>
    </row>
    <row r="34" spans="1:22">
      <c r="A34" s="903"/>
      <c r="B34" s="913" t="s">
        <v>464</v>
      </c>
      <c r="C34" s="928">
        <v>7995</v>
      </c>
      <c r="D34" s="923">
        <v>1367</v>
      </c>
      <c r="E34" s="923">
        <v>427</v>
      </c>
      <c r="F34" s="923">
        <v>440</v>
      </c>
      <c r="G34" s="923">
        <v>0</v>
      </c>
      <c r="H34" s="923">
        <v>0</v>
      </c>
      <c r="I34" s="923">
        <v>454</v>
      </c>
      <c r="J34" s="923">
        <v>642</v>
      </c>
      <c r="K34" s="940">
        <v>24</v>
      </c>
      <c r="L34" s="928">
        <v>2103</v>
      </c>
      <c r="M34" s="923">
        <v>153</v>
      </c>
      <c r="N34" s="923">
        <v>163</v>
      </c>
      <c r="O34" s="926">
        <v>667</v>
      </c>
      <c r="P34" s="926">
        <v>98</v>
      </c>
      <c r="Q34" s="926">
        <v>129</v>
      </c>
      <c r="R34" s="926">
        <v>456</v>
      </c>
      <c r="S34" s="926">
        <v>688</v>
      </c>
      <c r="T34" s="933">
        <v>184</v>
      </c>
      <c r="U34" s="903"/>
      <c r="V34" s="909" t="s">
        <v>464</v>
      </c>
    </row>
    <row r="35" spans="1:22">
      <c r="A35" s="903"/>
      <c r="B35" s="913" t="s">
        <v>465</v>
      </c>
      <c r="C35" s="928">
        <v>0</v>
      </c>
      <c r="D35" s="923">
        <v>0</v>
      </c>
      <c r="E35" s="923">
        <v>0</v>
      </c>
      <c r="F35" s="923">
        <v>0</v>
      </c>
      <c r="G35" s="923">
        <v>0</v>
      </c>
      <c r="H35" s="923">
        <v>0</v>
      </c>
      <c r="I35" s="923">
        <v>0</v>
      </c>
      <c r="J35" s="923">
        <v>0</v>
      </c>
      <c r="K35" s="940">
        <v>0</v>
      </c>
      <c r="L35" s="928">
        <v>0</v>
      </c>
      <c r="M35" s="923">
        <v>0</v>
      </c>
      <c r="N35" s="923">
        <v>0</v>
      </c>
      <c r="O35" s="926">
        <v>0</v>
      </c>
      <c r="P35" s="926">
        <v>0</v>
      </c>
      <c r="Q35" s="926">
        <v>0</v>
      </c>
      <c r="R35" s="926">
        <v>0</v>
      </c>
      <c r="S35" s="926">
        <v>0</v>
      </c>
      <c r="T35" s="933">
        <v>0</v>
      </c>
      <c r="U35" s="903"/>
      <c r="V35" s="909" t="s">
        <v>465</v>
      </c>
    </row>
    <row r="36" spans="1:22" ht="28.5">
      <c r="A36" s="903"/>
      <c r="B36" s="912" t="s">
        <v>466</v>
      </c>
      <c r="C36" s="928">
        <v>8072.29</v>
      </c>
      <c r="D36" s="923">
        <v>0</v>
      </c>
      <c r="E36" s="923">
        <v>0</v>
      </c>
      <c r="F36" s="923">
        <v>0</v>
      </c>
      <c r="G36" s="923">
        <v>0</v>
      </c>
      <c r="H36" s="923">
        <v>0</v>
      </c>
      <c r="I36" s="923">
        <v>0</v>
      </c>
      <c r="J36" s="923">
        <v>0</v>
      </c>
      <c r="K36" s="940">
        <v>0</v>
      </c>
      <c r="L36" s="928">
        <v>0</v>
      </c>
      <c r="M36" s="923">
        <v>6498.57</v>
      </c>
      <c r="N36" s="923">
        <v>284.95999999999998</v>
      </c>
      <c r="O36" s="926">
        <v>1224.26</v>
      </c>
      <c r="P36" s="926">
        <v>0</v>
      </c>
      <c r="Q36" s="926">
        <v>64.5</v>
      </c>
      <c r="R36" s="926">
        <v>0</v>
      </c>
      <c r="S36" s="926">
        <v>0</v>
      </c>
      <c r="T36" s="933">
        <v>0</v>
      </c>
      <c r="U36" s="903"/>
      <c r="V36" s="910" t="s">
        <v>466</v>
      </c>
    </row>
    <row r="37" spans="1:22">
      <c r="A37" s="903"/>
      <c r="B37" s="914" t="s">
        <v>468</v>
      </c>
      <c r="C37" s="928">
        <v>2076.38</v>
      </c>
      <c r="D37" s="923">
        <v>0</v>
      </c>
      <c r="E37" s="923">
        <v>256.61</v>
      </c>
      <c r="F37" s="923">
        <v>0</v>
      </c>
      <c r="G37" s="923">
        <v>0</v>
      </c>
      <c r="H37" s="923">
        <v>0</v>
      </c>
      <c r="I37" s="923">
        <v>0</v>
      </c>
      <c r="J37" s="923">
        <v>296.16000000000003</v>
      </c>
      <c r="K37" s="940">
        <v>159.37</v>
      </c>
      <c r="L37" s="928">
        <v>195.14</v>
      </c>
      <c r="M37" s="923">
        <v>443.49</v>
      </c>
      <c r="N37" s="923">
        <v>158.62</v>
      </c>
      <c r="O37" s="926">
        <v>8.65</v>
      </c>
      <c r="P37" s="926">
        <v>406.2</v>
      </c>
      <c r="Q37" s="926">
        <v>94.44</v>
      </c>
      <c r="R37" s="926">
        <v>57.7</v>
      </c>
      <c r="S37" s="926">
        <v>0</v>
      </c>
      <c r="T37" s="933">
        <v>0</v>
      </c>
      <c r="U37" s="903"/>
      <c r="V37" s="864" t="s">
        <v>468</v>
      </c>
    </row>
    <row r="38" spans="1:22">
      <c r="A38" s="903"/>
      <c r="B38" s="913" t="s">
        <v>469</v>
      </c>
      <c r="C38" s="928">
        <v>1783.6</v>
      </c>
      <c r="D38" s="923">
        <v>0</v>
      </c>
      <c r="E38" s="923">
        <v>0</v>
      </c>
      <c r="F38" s="923">
        <v>0</v>
      </c>
      <c r="G38" s="923">
        <v>52.68</v>
      </c>
      <c r="H38" s="923">
        <v>0</v>
      </c>
      <c r="I38" s="923">
        <v>0</v>
      </c>
      <c r="J38" s="923">
        <v>3.17</v>
      </c>
      <c r="K38" s="940">
        <v>0</v>
      </c>
      <c r="L38" s="928">
        <v>948.25</v>
      </c>
      <c r="M38" s="923">
        <v>0</v>
      </c>
      <c r="N38" s="923">
        <v>14.98</v>
      </c>
      <c r="O38" s="926">
        <v>0</v>
      </c>
      <c r="P38" s="926">
        <v>196.63</v>
      </c>
      <c r="Q38" s="926">
        <v>12.6</v>
      </c>
      <c r="R38" s="926">
        <v>267.91000000000003</v>
      </c>
      <c r="S38" s="926">
        <v>272.10000000000002</v>
      </c>
      <c r="T38" s="933">
        <v>15.28</v>
      </c>
      <c r="U38" s="903"/>
      <c r="V38" s="909" t="s">
        <v>469</v>
      </c>
    </row>
    <row r="39" spans="1:22">
      <c r="A39" s="902" t="s">
        <v>470</v>
      </c>
      <c r="B39" s="905"/>
      <c r="C39" s="927">
        <v>1089260</v>
      </c>
      <c r="D39" s="922">
        <v>174807</v>
      </c>
      <c r="E39" s="922">
        <v>25182</v>
      </c>
      <c r="F39" s="922">
        <v>46066</v>
      </c>
      <c r="G39" s="922">
        <v>87732</v>
      </c>
      <c r="H39" s="922">
        <v>2271</v>
      </c>
      <c r="I39" s="922">
        <v>193</v>
      </c>
      <c r="J39" s="922">
        <v>22886</v>
      </c>
      <c r="K39" s="939">
        <v>0</v>
      </c>
      <c r="L39" s="927">
        <v>606437</v>
      </c>
      <c r="M39" s="922">
        <v>189</v>
      </c>
      <c r="N39" s="922">
        <v>20</v>
      </c>
      <c r="O39" s="925">
        <v>22312</v>
      </c>
      <c r="P39" s="925">
        <v>11989</v>
      </c>
      <c r="Q39" s="925">
        <v>73345</v>
      </c>
      <c r="R39" s="925">
        <v>15769</v>
      </c>
      <c r="S39" s="925">
        <v>62</v>
      </c>
      <c r="T39" s="941">
        <v>0</v>
      </c>
      <c r="U39" s="902" t="s">
        <v>470</v>
      </c>
      <c r="V39" s="902"/>
    </row>
    <row r="40" spans="1:22">
      <c r="A40" s="903"/>
      <c r="B40" s="904" t="s">
        <v>15</v>
      </c>
      <c r="C40" s="928">
        <v>1071418</v>
      </c>
      <c r="D40" s="923">
        <v>170400</v>
      </c>
      <c r="E40" s="923">
        <v>24921</v>
      </c>
      <c r="F40" s="923">
        <v>45749</v>
      </c>
      <c r="G40" s="923">
        <v>87010</v>
      </c>
      <c r="H40" s="923">
        <v>0</v>
      </c>
      <c r="I40" s="923">
        <v>0</v>
      </c>
      <c r="J40" s="923">
        <v>21061</v>
      </c>
      <c r="K40" s="940">
        <v>0</v>
      </c>
      <c r="L40" s="928">
        <v>603778</v>
      </c>
      <c r="M40" s="923">
        <v>0</v>
      </c>
      <c r="N40" s="923">
        <v>0</v>
      </c>
      <c r="O40" s="924">
        <v>22227</v>
      </c>
      <c r="P40" s="924">
        <v>11956</v>
      </c>
      <c r="Q40" s="924">
        <v>72961</v>
      </c>
      <c r="R40" s="924">
        <v>11355</v>
      </c>
      <c r="S40" s="924">
        <v>0</v>
      </c>
      <c r="T40" s="932">
        <v>0</v>
      </c>
      <c r="U40" s="903"/>
      <c r="V40" s="903" t="s">
        <v>15</v>
      </c>
    </row>
    <row r="41" spans="1:22" s="899" customFormat="1">
      <c r="A41" s="903"/>
      <c r="B41" s="904" t="s">
        <v>16</v>
      </c>
      <c r="C41" s="928">
        <v>17842</v>
      </c>
      <c r="D41" s="923">
        <v>4407</v>
      </c>
      <c r="E41" s="923">
        <v>261</v>
      </c>
      <c r="F41" s="923">
        <v>317</v>
      </c>
      <c r="G41" s="923">
        <v>722</v>
      </c>
      <c r="H41" s="923">
        <v>2271</v>
      </c>
      <c r="I41" s="923">
        <v>193</v>
      </c>
      <c r="J41" s="923">
        <v>1825</v>
      </c>
      <c r="K41" s="940">
        <v>0</v>
      </c>
      <c r="L41" s="928">
        <v>2659</v>
      </c>
      <c r="M41" s="923">
        <v>189</v>
      </c>
      <c r="N41" s="923">
        <v>20</v>
      </c>
      <c r="O41" s="924">
        <v>85</v>
      </c>
      <c r="P41" s="924">
        <v>33</v>
      </c>
      <c r="Q41" s="924">
        <v>384</v>
      </c>
      <c r="R41" s="924">
        <v>4414</v>
      </c>
      <c r="S41" s="924">
        <v>62</v>
      </c>
      <c r="T41" s="932">
        <v>0</v>
      </c>
      <c r="U41" s="903"/>
      <c r="V41" s="903" t="s">
        <v>16</v>
      </c>
    </row>
    <row r="42" spans="1:22" ht="17.25" thickBot="1">
      <c r="A42" s="892" t="s">
        <v>487</v>
      </c>
      <c r="B42" s="893"/>
      <c r="C42" s="942">
        <v>6089</v>
      </c>
      <c r="D42" s="943">
        <v>0</v>
      </c>
      <c r="E42" s="943">
        <v>0</v>
      </c>
      <c r="F42" s="943">
        <v>0</v>
      </c>
      <c r="G42" s="943">
        <v>0</v>
      </c>
      <c r="H42" s="943">
        <v>0</v>
      </c>
      <c r="I42" s="943">
        <v>0</v>
      </c>
      <c r="J42" s="943">
        <v>0</v>
      </c>
      <c r="K42" s="944">
        <v>0</v>
      </c>
      <c r="L42" s="942">
        <v>0</v>
      </c>
      <c r="M42" s="943">
        <v>0</v>
      </c>
      <c r="N42" s="943">
        <v>0</v>
      </c>
      <c r="O42" s="945">
        <v>6089</v>
      </c>
      <c r="P42" s="945">
        <v>0</v>
      </c>
      <c r="Q42" s="945">
        <v>0</v>
      </c>
      <c r="R42" s="945">
        <v>0</v>
      </c>
      <c r="S42" s="945">
        <v>0</v>
      </c>
      <c r="T42" s="946">
        <v>0</v>
      </c>
      <c r="U42" s="892" t="s">
        <v>487</v>
      </c>
      <c r="V42" s="892"/>
    </row>
    <row r="43" spans="1:22">
      <c r="A43" s="900"/>
      <c r="B43" s="900"/>
      <c r="C43" s="900"/>
      <c r="D43" s="900"/>
      <c r="E43" s="900"/>
      <c r="F43" s="900"/>
      <c r="G43" s="900"/>
      <c r="H43" s="900"/>
      <c r="I43" s="900"/>
      <c r="J43" s="900"/>
      <c r="K43" s="900"/>
      <c r="L43" s="900"/>
      <c r="M43" s="900"/>
      <c r="N43" s="900"/>
      <c r="O43" s="900"/>
      <c r="P43" s="900"/>
      <c r="Q43" s="900"/>
      <c r="R43" s="900"/>
      <c r="S43" s="900"/>
      <c r="T43" s="900"/>
      <c r="U43" s="900"/>
      <c r="V43" s="900"/>
    </row>
    <row r="44" spans="1:22">
      <c r="A44" s="907" t="s">
        <v>493</v>
      </c>
      <c r="B44" s="900"/>
      <c r="C44" s="900"/>
      <c r="D44" s="900"/>
      <c r="E44" s="907"/>
      <c r="F44" s="900"/>
      <c r="G44" s="900"/>
      <c r="H44" s="900"/>
      <c r="I44" s="900"/>
      <c r="J44" s="900"/>
      <c r="K44" s="900"/>
      <c r="L44" s="900"/>
      <c r="M44" s="900"/>
      <c r="N44" s="900"/>
      <c r="O44" s="900"/>
      <c r="P44" s="900"/>
      <c r="Q44" s="900"/>
      <c r="R44" s="900"/>
      <c r="S44" s="900"/>
      <c r="T44" s="900"/>
      <c r="U44" s="900"/>
      <c r="V44" s="900"/>
    </row>
    <row r="45" spans="1:22">
      <c r="A45" s="907" t="s">
        <v>494</v>
      </c>
      <c r="B45" s="899"/>
      <c r="C45" s="899"/>
      <c r="D45" s="899"/>
      <c r="E45" s="907"/>
      <c r="F45" s="899"/>
      <c r="G45" s="899"/>
      <c r="H45" s="899"/>
      <c r="I45" s="899"/>
      <c r="J45" s="899"/>
      <c r="K45" s="899"/>
      <c r="L45" s="899"/>
      <c r="M45" s="899"/>
      <c r="N45" s="899"/>
      <c r="O45" s="899"/>
      <c r="P45" s="899"/>
      <c r="Q45" s="899"/>
      <c r="R45" s="899"/>
      <c r="S45" s="899"/>
      <c r="T45" s="899"/>
      <c r="U45" s="899"/>
      <c r="V45" s="899"/>
    </row>
  </sheetData>
  <mergeCells count="2">
    <mergeCell ref="A3:B4"/>
    <mergeCell ref="U3:V4"/>
  </mergeCells>
  <phoneticPr fontId="1" type="noConversion"/>
  <printOptions horizontalCentered="1"/>
  <pageMargins left="0.39370078740157483" right="0.39370078740157483" top="0.39370078740157483" bottom="0.39370078740157483" header="0" footer="0"/>
  <pageSetup paperSize="8" scale="49" orientation="landscape" r:id="rId1"/>
  <ignoredErrors>
    <ignoredError sqref="C12:T12" formulaRange="1"/>
    <ignoredError sqref="F26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X75"/>
  <sheetViews>
    <sheetView view="pageBreakPreview" zoomScale="70" zoomScaleNormal="70" zoomScaleSheetLayoutView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6.5"/>
  <cols>
    <col min="1" max="1" width="8.875" style="374" customWidth="1"/>
    <col min="2" max="2" width="12.5" style="374" customWidth="1"/>
    <col min="3" max="3" width="13.25" style="218" customWidth="1"/>
    <col min="4" max="4" width="12.375" style="218" bestFit="1" customWidth="1"/>
    <col min="5" max="21" width="10.125" style="218" customWidth="1"/>
    <col min="22" max="22" width="9" style="218" customWidth="1"/>
    <col min="23" max="23" width="12.375" style="218" customWidth="1"/>
    <col min="24" max="24" width="13.125" style="218" customWidth="1"/>
    <col min="25" max="16384" width="9" style="218"/>
  </cols>
  <sheetData>
    <row r="1" spans="1:24" ht="18" customHeight="1">
      <c r="A1" s="391" t="s">
        <v>521</v>
      </c>
    </row>
    <row r="2" spans="1:24" ht="15" customHeight="1" thickBot="1">
      <c r="A2" s="375"/>
      <c r="B2" s="375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5" t="s">
        <v>153</v>
      </c>
    </row>
    <row r="3" spans="1:24" ht="15.75" customHeight="1">
      <c r="A3" s="1112" t="s">
        <v>154</v>
      </c>
      <c r="B3" s="1112"/>
      <c r="C3" s="1113"/>
      <c r="D3" s="198" t="s">
        <v>52</v>
      </c>
      <c r="E3" s="196" t="s">
        <v>53</v>
      </c>
      <c r="F3" s="196" t="s">
        <v>54</v>
      </c>
      <c r="G3" s="196" t="s">
        <v>55</v>
      </c>
      <c r="H3" s="196" t="s">
        <v>56</v>
      </c>
      <c r="I3" s="196" t="s">
        <v>57</v>
      </c>
      <c r="J3" s="196" t="s">
        <v>58</v>
      </c>
      <c r="K3" s="196" t="s">
        <v>59</v>
      </c>
      <c r="L3" s="483" t="s">
        <v>60</v>
      </c>
      <c r="M3" s="198" t="s">
        <v>61</v>
      </c>
      <c r="N3" s="196" t="s">
        <v>62</v>
      </c>
      <c r="O3" s="196" t="s">
        <v>63</v>
      </c>
      <c r="P3" s="196" t="s">
        <v>64</v>
      </c>
      <c r="Q3" s="196" t="s">
        <v>65</v>
      </c>
      <c r="R3" s="196" t="s">
        <v>66</v>
      </c>
      <c r="S3" s="196" t="s">
        <v>67</v>
      </c>
      <c r="T3" s="197" t="s">
        <v>68</v>
      </c>
      <c r="U3" s="388" t="s">
        <v>69</v>
      </c>
      <c r="V3" s="1112" t="s">
        <v>154</v>
      </c>
      <c r="W3" s="1112"/>
      <c r="X3" s="1112"/>
    </row>
    <row r="4" spans="1:24" ht="15.75" customHeight="1">
      <c r="A4" s="1114"/>
      <c r="B4" s="1114"/>
      <c r="C4" s="1115"/>
      <c r="D4" s="203" t="s">
        <v>70</v>
      </c>
      <c r="E4" s="201" t="s">
        <v>71</v>
      </c>
      <c r="F4" s="201" t="s">
        <v>72</v>
      </c>
      <c r="G4" s="201" t="s">
        <v>73</v>
      </c>
      <c r="H4" s="201" t="s">
        <v>74</v>
      </c>
      <c r="I4" s="201" t="s">
        <v>75</v>
      </c>
      <c r="J4" s="201" t="s">
        <v>76</v>
      </c>
      <c r="K4" s="201" t="s">
        <v>77</v>
      </c>
      <c r="L4" s="201" t="s">
        <v>78</v>
      </c>
      <c r="M4" s="203" t="s">
        <v>79</v>
      </c>
      <c r="N4" s="201" t="s">
        <v>80</v>
      </c>
      <c r="O4" s="201" t="s">
        <v>81</v>
      </c>
      <c r="P4" s="201" t="s">
        <v>82</v>
      </c>
      <c r="Q4" s="201" t="s">
        <v>83</v>
      </c>
      <c r="R4" s="201" t="s">
        <v>84</v>
      </c>
      <c r="S4" s="201" t="s">
        <v>85</v>
      </c>
      <c r="T4" s="202" t="s">
        <v>86</v>
      </c>
      <c r="U4" s="389" t="s">
        <v>87</v>
      </c>
      <c r="V4" s="1114"/>
      <c r="W4" s="1114"/>
      <c r="X4" s="1114"/>
    </row>
    <row r="5" spans="1:24" s="386" customFormat="1" ht="15.75" customHeight="1">
      <c r="A5" s="1116" t="s">
        <v>531</v>
      </c>
      <c r="B5" s="1116"/>
      <c r="C5" s="1116"/>
      <c r="D5" s="484">
        <f>D6+D7</f>
        <v>1869388</v>
      </c>
      <c r="E5" s="485">
        <f t="shared" ref="E5:U5" si="0">E6+E7</f>
        <v>14686</v>
      </c>
      <c r="F5" s="485">
        <f t="shared" si="0"/>
        <v>8124</v>
      </c>
      <c r="G5" s="485">
        <f t="shared" si="0"/>
        <v>14007</v>
      </c>
      <c r="H5" s="485">
        <f t="shared" si="0"/>
        <v>8540</v>
      </c>
      <c r="I5" s="485">
        <f t="shared" si="0"/>
        <v>26427</v>
      </c>
      <c r="J5" s="485">
        <f t="shared" si="0"/>
        <v>4779</v>
      </c>
      <c r="K5" s="485">
        <f t="shared" si="0"/>
        <v>19550</v>
      </c>
      <c r="L5" s="485">
        <f t="shared" si="0"/>
        <v>3658</v>
      </c>
      <c r="M5" s="485">
        <f t="shared" si="0"/>
        <v>59773</v>
      </c>
      <c r="N5" s="485">
        <f t="shared" si="0"/>
        <v>54138</v>
      </c>
      <c r="O5" s="485">
        <f t="shared" si="0"/>
        <v>73421</v>
      </c>
      <c r="P5" s="485">
        <f t="shared" si="0"/>
        <v>629015</v>
      </c>
      <c r="Q5" s="485">
        <f t="shared" si="0"/>
        <v>212865</v>
      </c>
      <c r="R5" s="485">
        <f t="shared" si="0"/>
        <v>380381</v>
      </c>
      <c r="S5" s="485">
        <f t="shared" si="0"/>
        <v>178709</v>
      </c>
      <c r="T5" s="485">
        <f t="shared" si="0"/>
        <v>86393</v>
      </c>
      <c r="U5" s="490">
        <f t="shared" si="0"/>
        <v>94922</v>
      </c>
      <c r="V5" s="1116" t="s">
        <v>531</v>
      </c>
      <c r="W5" s="1116"/>
      <c r="X5" s="1116"/>
    </row>
    <row r="6" spans="1:24" s="387" customFormat="1" ht="15.75" customHeight="1">
      <c r="A6" s="382"/>
      <c r="B6" s="379"/>
      <c r="C6" s="280" t="s">
        <v>15</v>
      </c>
      <c r="D6" s="486">
        <f>D10+D13+D16+D19+D21+D48+D66+D69</f>
        <v>1761134</v>
      </c>
      <c r="E6" s="487">
        <f t="shared" ref="E6:U6" si="1">E10+E13+E16+E19+E21+E48+E66+E69</f>
        <v>4031</v>
      </c>
      <c r="F6" s="487">
        <f t="shared" si="1"/>
        <v>4643</v>
      </c>
      <c r="G6" s="487">
        <f t="shared" si="1"/>
        <v>11971</v>
      </c>
      <c r="H6" s="487">
        <f t="shared" si="1"/>
        <v>4087</v>
      </c>
      <c r="I6" s="487">
        <f t="shared" si="1"/>
        <v>24810</v>
      </c>
      <c r="J6" s="487">
        <f t="shared" si="1"/>
        <v>3445</v>
      </c>
      <c r="K6" s="487">
        <f t="shared" si="1"/>
        <v>6461</v>
      </c>
      <c r="L6" s="487">
        <f t="shared" si="1"/>
        <v>1845</v>
      </c>
      <c r="M6" s="487">
        <f t="shared" si="1"/>
        <v>44576</v>
      </c>
      <c r="N6" s="487">
        <f t="shared" si="1"/>
        <v>49579</v>
      </c>
      <c r="O6" s="487">
        <f t="shared" si="1"/>
        <v>63210</v>
      </c>
      <c r="P6" s="487">
        <f t="shared" si="1"/>
        <v>623060</v>
      </c>
      <c r="Q6" s="487">
        <f t="shared" si="1"/>
        <v>207919</v>
      </c>
      <c r="R6" s="487">
        <f t="shared" si="1"/>
        <v>374698</v>
      </c>
      <c r="S6" s="487">
        <f t="shared" si="1"/>
        <v>168529</v>
      </c>
      <c r="T6" s="487">
        <f t="shared" si="1"/>
        <v>76206</v>
      </c>
      <c r="U6" s="491">
        <f t="shared" si="1"/>
        <v>92064</v>
      </c>
      <c r="V6" s="282"/>
      <c r="W6" s="279"/>
      <c r="X6" s="279" t="s">
        <v>15</v>
      </c>
    </row>
    <row r="7" spans="1:24" s="387" customFormat="1" ht="15.75" customHeight="1">
      <c r="A7" s="382"/>
      <c r="B7" s="379"/>
      <c r="C7" s="280" t="s">
        <v>16</v>
      </c>
      <c r="D7" s="486">
        <f>D11+D14+D17+D22+D49+D67</f>
        <v>108254</v>
      </c>
      <c r="E7" s="487">
        <f t="shared" ref="E7:U7" si="2">E11+E14+E17+E22+E49+E67</f>
        <v>10655</v>
      </c>
      <c r="F7" s="487">
        <f t="shared" si="2"/>
        <v>3481</v>
      </c>
      <c r="G7" s="487">
        <f t="shared" si="2"/>
        <v>2036</v>
      </c>
      <c r="H7" s="487">
        <f t="shared" si="2"/>
        <v>4453</v>
      </c>
      <c r="I7" s="487">
        <f t="shared" si="2"/>
        <v>1617</v>
      </c>
      <c r="J7" s="487">
        <f t="shared" si="2"/>
        <v>1334</v>
      </c>
      <c r="K7" s="487">
        <f t="shared" si="2"/>
        <v>13089</v>
      </c>
      <c r="L7" s="487">
        <f t="shared" si="2"/>
        <v>1813</v>
      </c>
      <c r="M7" s="487">
        <f t="shared" si="2"/>
        <v>15197</v>
      </c>
      <c r="N7" s="487">
        <f t="shared" si="2"/>
        <v>4559</v>
      </c>
      <c r="O7" s="487">
        <f t="shared" si="2"/>
        <v>10211</v>
      </c>
      <c r="P7" s="487">
        <f t="shared" si="2"/>
        <v>5955</v>
      </c>
      <c r="Q7" s="487">
        <f t="shared" si="2"/>
        <v>4946</v>
      </c>
      <c r="R7" s="487">
        <f t="shared" si="2"/>
        <v>5683</v>
      </c>
      <c r="S7" s="487">
        <f t="shared" si="2"/>
        <v>10180</v>
      </c>
      <c r="T7" s="487">
        <f t="shared" si="2"/>
        <v>10187</v>
      </c>
      <c r="U7" s="491">
        <f t="shared" si="2"/>
        <v>2858</v>
      </c>
      <c r="V7" s="282"/>
      <c r="W7" s="279"/>
      <c r="X7" s="279" t="s">
        <v>16</v>
      </c>
    </row>
    <row r="8" spans="1:24" s="387" customFormat="1" ht="15.75" customHeight="1">
      <c r="A8" s="1117" t="s">
        <v>12</v>
      </c>
      <c r="B8" s="1117"/>
      <c r="C8" s="1117"/>
      <c r="D8" s="488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7"/>
      <c r="P8" s="487"/>
      <c r="Q8" s="487"/>
      <c r="R8" s="487"/>
      <c r="S8" s="487"/>
      <c r="T8" s="487"/>
      <c r="U8" s="491"/>
      <c r="V8" s="1117" t="s">
        <v>12</v>
      </c>
      <c r="W8" s="1117"/>
      <c r="X8" s="1117"/>
    </row>
    <row r="9" spans="1:24" s="387" customFormat="1" ht="15.75" customHeight="1">
      <c r="A9" s="400" t="s">
        <v>47</v>
      </c>
      <c r="B9" s="401"/>
      <c r="C9" s="402"/>
      <c r="D9" s="664">
        <f>D10+D11</f>
        <v>1133900</v>
      </c>
      <c r="E9" s="539">
        <f t="shared" ref="E9:U9" si="3">E10+E11</f>
        <v>14548</v>
      </c>
      <c r="F9" s="539">
        <f t="shared" si="3"/>
        <v>8092</v>
      </c>
      <c r="G9" s="539">
        <f t="shared" si="3"/>
        <v>9642</v>
      </c>
      <c r="H9" s="539">
        <f t="shared" si="3"/>
        <v>8495</v>
      </c>
      <c r="I9" s="539">
        <f t="shared" si="3"/>
        <v>26401</v>
      </c>
      <c r="J9" s="539">
        <f t="shared" si="3"/>
        <v>4772</v>
      </c>
      <c r="K9" s="539">
        <f t="shared" si="3"/>
        <v>5095</v>
      </c>
      <c r="L9" s="539">
        <f t="shared" si="3"/>
        <v>3658</v>
      </c>
      <c r="M9" s="539">
        <f t="shared" si="3"/>
        <v>58868</v>
      </c>
      <c r="N9" s="539">
        <f t="shared" si="3"/>
        <v>37069</v>
      </c>
      <c r="O9" s="539">
        <f t="shared" si="3"/>
        <v>54626</v>
      </c>
      <c r="P9" s="539">
        <f t="shared" si="3"/>
        <v>166573</v>
      </c>
      <c r="Q9" s="539">
        <f t="shared" si="3"/>
        <v>205297</v>
      </c>
      <c r="R9" s="539">
        <f t="shared" si="3"/>
        <v>317007</v>
      </c>
      <c r="S9" s="539">
        <f t="shared" si="3"/>
        <v>113519</v>
      </c>
      <c r="T9" s="539">
        <f t="shared" si="3"/>
        <v>71128</v>
      </c>
      <c r="U9" s="665">
        <f t="shared" si="3"/>
        <v>29110</v>
      </c>
      <c r="V9" s="404" t="s">
        <v>47</v>
      </c>
      <c r="W9" s="405"/>
      <c r="X9" s="405"/>
    </row>
    <row r="10" spans="1:24" s="387" customFormat="1" ht="15.75" customHeight="1">
      <c r="A10" s="417" t="s">
        <v>12</v>
      </c>
      <c r="B10" s="417"/>
      <c r="C10" s="393" t="s">
        <v>15</v>
      </c>
      <c r="D10" s="291">
        <f>SUM(E10:U10)</f>
        <v>1040107</v>
      </c>
      <c r="E10" s="292">
        <v>3931</v>
      </c>
      <c r="F10" s="292">
        <v>4643</v>
      </c>
      <c r="G10" s="292">
        <v>7621</v>
      </c>
      <c r="H10" s="292">
        <v>4087</v>
      </c>
      <c r="I10" s="292">
        <v>24810</v>
      </c>
      <c r="J10" s="292">
        <v>3445</v>
      </c>
      <c r="K10" s="292">
        <v>2761</v>
      </c>
      <c r="L10" s="292">
        <v>1845</v>
      </c>
      <c r="M10" s="292">
        <v>43776</v>
      </c>
      <c r="N10" s="292">
        <v>32530</v>
      </c>
      <c r="O10" s="292">
        <v>44415</v>
      </c>
      <c r="P10" s="292">
        <v>160630</v>
      </c>
      <c r="Q10" s="292">
        <v>200351</v>
      </c>
      <c r="R10" s="292">
        <v>311328</v>
      </c>
      <c r="S10" s="292">
        <v>106624</v>
      </c>
      <c r="T10" s="292">
        <v>60946</v>
      </c>
      <c r="U10" s="509">
        <v>26364</v>
      </c>
      <c r="V10" s="392" t="s">
        <v>12</v>
      </c>
      <c r="W10" s="392"/>
      <c r="X10" s="392" t="s">
        <v>15</v>
      </c>
    </row>
    <row r="11" spans="1:24" s="387" customFormat="1" ht="15.75" customHeight="1">
      <c r="A11" s="417" t="s">
        <v>12</v>
      </c>
      <c r="B11" s="417"/>
      <c r="C11" s="393" t="s">
        <v>16</v>
      </c>
      <c r="D11" s="291">
        <f>SUM(E11:U11)</f>
        <v>93793</v>
      </c>
      <c r="E11" s="292">
        <v>10617</v>
      </c>
      <c r="F11" s="292">
        <v>3449</v>
      </c>
      <c r="G11" s="292">
        <v>2021</v>
      </c>
      <c r="H11" s="292">
        <v>4408</v>
      </c>
      <c r="I11" s="292">
        <v>1591</v>
      </c>
      <c r="J11" s="292">
        <v>1327</v>
      </c>
      <c r="K11" s="292">
        <v>2334</v>
      </c>
      <c r="L11" s="292">
        <v>1813</v>
      </c>
      <c r="M11" s="292">
        <v>15092</v>
      </c>
      <c r="N11" s="292">
        <v>4539</v>
      </c>
      <c r="O11" s="292">
        <v>10211</v>
      </c>
      <c r="P11" s="292">
        <v>5943</v>
      </c>
      <c r="Q11" s="292">
        <v>4946</v>
      </c>
      <c r="R11" s="292">
        <v>5679</v>
      </c>
      <c r="S11" s="292">
        <v>6895</v>
      </c>
      <c r="T11" s="292">
        <v>10182</v>
      </c>
      <c r="U11" s="509">
        <v>2746</v>
      </c>
      <c r="V11" s="392" t="s">
        <v>12</v>
      </c>
      <c r="W11" s="392"/>
      <c r="X11" s="392" t="s">
        <v>16</v>
      </c>
    </row>
    <row r="12" spans="1:24" s="387" customFormat="1" ht="15.75" customHeight="1">
      <c r="A12" s="400" t="s">
        <v>17</v>
      </c>
      <c r="B12" s="401"/>
      <c r="C12" s="402"/>
      <c r="D12" s="664">
        <f>D13+D14</f>
        <v>207791</v>
      </c>
      <c r="E12" s="539">
        <f t="shared" ref="E12:U12" si="4">SUM(E13:E14)</f>
        <v>0</v>
      </c>
      <c r="F12" s="539">
        <f t="shared" si="4"/>
        <v>20</v>
      </c>
      <c r="G12" s="539">
        <f t="shared" si="4"/>
        <v>0</v>
      </c>
      <c r="H12" s="539">
        <f t="shared" si="4"/>
        <v>40</v>
      </c>
      <c r="I12" s="539">
        <f t="shared" si="4"/>
        <v>0</v>
      </c>
      <c r="J12" s="539">
        <f t="shared" si="4"/>
        <v>0</v>
      </c>
      <c r="K12" s="539">
        <f t="shared" si="4"/>
        <v>0</v>
      </c>
      <c r="L12" s="539">
        <f t="shared" si="4"/>
        <v>0</v>
      </c>
      <c r="M12" s="539">
        <f t="shared" si="4"/>
        <v>0</v>
      </c>
      <c r="N12" s="539">
        <f t="shared" si="4"/>
        <v>7069</v>
      </c>
      <c r="O12" s="539">
        <f t="shared" si="4"/>
        <v>0</v>
      </c>
      <c r="P12" s="539">
        <f t="shared" si="4"/>
        <v>0</v>
      </c>
      <c r="Q12" s="539">
        <f t="shared" si="4"/>
        <v>6600</v>
      </c>
      <c r="R12" s="539">
        <f t="shared" si="4"/>
        <v>58300</v>
      </c>
      <c r="S12" s="539">
        <f t="shared" si="4"/>
        <v>59400</v>
      </c>
      <c r="T12" s="539">
        <f t="shared" si="4"/>
        <v>14000</v>
      </c>
      <c r="U12" s="665">
        <f t="shared" si="4"/>
        <v>62362</v>
      </c>
      <c r="V12" s="404" t="s">
        <v>17</v>
      </c>
      <c r="W12" s="405"/>
      <c r="X12" s="405"/>
    </row>
    <row r="13" spans="1:24" s="387" customFormat="1" ht="15.75" customHeight="1">
      <c r="A13" s="417" t="s">
        <v>12</v>
      </c>
      <c r="B13" s="417"/>
      <c r="C13" s="393" t="s">
        <v>15</v>
      </c>
      <c r="D13" s="291">
        <f>SUM(E13:U13)</f>
        <v>207599</v>
      </c>
      <c r="E13" s="292">
        <v>0</v>
      </c>
      <c r="F13" s="292">
        <v>0</v>
      </c>
      <c r="G13" s="292">
        <v>0</v>
      </c>
      <c r="H13" s="292">
        <v>0</v>
      </c>
      <c r="I13" s="292">
        <v>0</v>
      </c>
      <c r="J13" s="292">
        <v>0</v>
      </c>
      <c r="K13" s="292">
        <v>0</v>
      </c>
      <c r="L13" s="292">
        <v>0</v>
      </c>
      <c r="M13" s="292">
        <v>0</v>
      </c>
      <c r="N13" s="292">
        <v>7049</v>
      </c>
      <c r="O13" s="292">
        <v>0</v>
      </c>
      <c r="P13" s="292">
        <v>0</v>
      </c>
      <c r="Q13" s="292">
        <v>6600</v>
      </c>
      <c r="R13" s="292">
        <v>58300</v>
      </c>
      <c r="S13" s="292">
        <v>59400</v>
      </c>
      <c r="T13" s="292">
        <v>14000</v>
      </c>
      <c r="U13" s="509">
        <v>62250</v>
      </c>
      <c r="V13" s="392" t="s">
        <v>12</v>
      </c>
      <c r="W13" s="392"/>
      <c r="X13" s="392" t="s">
        <v>15</v>
      </c>
    </row>
    <row r="14" spans="1:24" s="387" customFormat="1" ht="15.75" customHeight="1">
      <c r="A14" s="417" t="s">
        <v>12</v>
      </c>
      <c r="B14" s="417"/>
      <c r="C14" s="393" t="s">
        <v>16</v>
      </c>
      <c r="D14" s="291">
        <f>SUM(E14:U14)</f>
        <v>192</v>
      </c>
      <c r="E14" s="292">
        <v>0</v>
      </c>
      <c r="F14" s="292">
        <v>20</v>
      </c>
      <c r="G14" s="292">
        <v>0</v>
      </c>
      <c r="H14" s="292">
        <v>40</v>
      </c>
      <c r="I14" s="292">
        <v>0</v>
      </c>
      <c r="J14" s="292">
        <v>0</v>
      </c>
      <c r="K14" s="292">
        <v>0</v>
      </c>
      <c r="L14" s="292">
        <v>0</v>
      </c>
      <c r="M14" s="292">
        <v>0</v>
      </c>
      <c r="N14" s="292">
        <v>20</v>
      </c>
      <c r="O14" s="292">
        <v>0</v>
      </c>
      <c r="P14" s="292">
        <v>0</v>
      </c>
      <c r="Q14" s="292">
        <v>0</v>
      </c>
      <c r="R14" s="292">
        <v>0</v>
      </c>
      <c r="S14" s="292">
        <v>0</v>
      </c>
      <c r="T14" s="292">
        <v>0</v>
      </c>
      <c r="U14" s="509">
        <v>112</v>
      </c>
      <c r="V14" s="392" t="s">
        <v>12</v>
      </c>
      <c r="W14" s="392"/>
      <c r="X14" s="392" t="s">
        <v>16</v>
      </c>
    </row>
    <row r="15" spans="1:24" s="387" customFormat="1" ht="15.75" customHeight="1">
      <c r="A15" s="400" t="s">
        <v>18</v>
      </c>
      <c r="B15" s="401"/>
      <c r="C15" s="402"/>
      <c r="D15" s="664">
        <f>D16+D17</f>
        <v>2718</v>
      </c>
      <c r="E15" s="539">
        <f t="shared" ref="E15:U15" si="5">E16+E17</f>
        <v>100</v>
      </c>
      <c r="F15" s="539">
        <f t="shared" si="5"/>
        <v>0</v>
      </c>
      <c r="G15" s="539">
        <f t="shared" si="5"/>
        <v>0</v>
      </c>
      <c r="H15" s="539">
        <f t="shared" si="5"/>
        <v>0</v>
      </c>
      <c r="I15" s="539">
        <f t="shared" si="5"/>
        <v>0</v>
      </c>
      <c r="J15" s="539">
        <f t="shared" si="5"/>
        <v>0</v>
      </c>
      <c r="K15" s="539">
        <f t="shared" si="5"/>
        <v>0</v>
      </c>
      <c r="L15" s="539">
        <f t="shared" si="5"/>
        <v>0</v>
      </c>
      <c r="M15" s="539">
        <f t="shared" si="5"/>
        <v>0</v>
      </c>
      <c r="N15" s="539">
        <f t="shared" si="5"/>
        <v>0</v>
      </c>
      <c r="O15" s="539">
        <f t="shared" si="5"/>
        <v>0</v>
      </c>
      <c r="P15" s="539">
        <f t="shared" si="5"/>
        <v>0</v>
      </c>
      <c r="Q15" s="539">
        <f t="shared" si="5"/>
        <v>818</v>
      </c>
      <c r="R15" s="539">
        <f t="shared" si="5"/>
        <v>70</v>
      </c>
      <c r="S15" s="539">
        <f t="shared" si="5"/>
        <v>470</v>
      </c>
      <c r="T15" s="539">
        <f t="shared" si="5"/>
        <v>1260</v>
      </c>
      <c r="U15" s="665">
        <f t="shared" si="5"/>
        <v>0</v>
      </c>
      <c r="V15" s="404" t="s">
        <v>18</v>
      </c>
      <c r="W15" s="405"/>
      <c r="X15" s="405"/>
    </row>
    <row r="16" spans="1:24" s="387" customFormat="1" ht="15.75" customHeight="1">
      <c r="A16" s="417"/>
      <c r="B16" s="417"/>
      <c r="C16" s="393" t="s">
        <v>15</v>
      </c>
      <c r="D16" s="291">
        <f>SUM(E16:U16)</f>
        <v>2718</v>
      </c>
      <c r="E16" s="292">
        <v>100</v>
      </c>
      <c r="F16" s="292">
        <v>0</v>
      </c>
      <c r="G16" s="292">
        <v>0</v>
      </c>
      <c r="H16" s="292">
        <v>0</v>
      </c>
      <c r="I16" s="292">
        <v>0</v>
      </c>
      <c r="J16" s="292">
        <v>0</v>
      </c>
      <c r="K16" s="292">
        <v>0</v>
      </c>
      <c r="L16" s="292">
        <v>0</v>
      </c>
      <c r="M16" s="292">
        <v>0</v>
      </c>
      <c r="N16" s="292">
        <v>0</v>
      </c>
      <c r="O16" s="292">
        <v>0</v>
      </c>
      <c r="P16" s="292">
        <v>0</v>
      </c>
      <c r="Q16" s="292">
        <v>818</v>
      </c>
      <c r="R16" s="292">
        <v>70</v>
      </c>
      <c r="S16" s="292">
        <v>470</v>
      </c>
      <c r="T16" s="292">
        <v>1260</v>
      </c>
      <c r="U16" s="666">
        <v>0</v>
      </c>
      <c r="V16" s="392"/>
      <c r="W16" s="392"/>
      <c r="X16" s="392" t="s">
        <v>15</v>
      </c>
    </row>
    <row r="17" spans="1:24" s="387" customFormat="1" ht="15.75" customHeight="1">
      <c r="A17" s="417" t="s">
        <v>12</v>
      </c>
      <c r="B17" s="417"/>
      <c r="C17" s="393" t="s">
        <v>16</v>
      </c>
      <c r="D17" s="291">
        <f>SUM(E17:U17)</f>
        <v>0</v>
      </c>
      <c r="E17" s="292">
        <v>0</v>
      </c>
      <c r="F17" s="292">
        <v>0</v>
      </c>
      <c r="G17" s="292">
        <v>0</v>
      </c>
      <c r="H17" s="292">
        <v>0</v>
      </c>
      <c r="I17" s="292">
        <v>0</v>
      </c>
      <c r="J17" s="292">
        <v>0</v>
      </c>
      <c r="K17" s="292">
        <v>0</v>
      </c>
      <c r="L17" s="292">
        <v>0</v>
      </c>
      <c r="M17" s="292">
        <v>0</v>
      </c>
      <c r="N17" s="292">
        <v>0</v>
      </c>
      <c r="O17" s="292">
        <v>0</v>
      </c>
      <c r="P17" s="292">
        <v>0</v>
      </c>
      <c r="Q17" s="292">
        <v>0</v>
      </c>
      <c r="R17" s="292">
        <v>0</v>
      </c>
      <c r="S17" s="292">
        <v>0</v>
      </c>
      <c r="T17" s="292">
        <v>0</v>
      </c>
      <c r="U17" s="666">
        <v>0</v>
      </c>
      <c r="V17" s="392" t="s">
        <v>12</v>
      </c>
      <c r="W17" s="392"/>
      <c r="X17" s="392" t="s">
        <v>16</v>
      </c>
    </row>
    <row r="18" spans="1:24" s="387" customFormat="1" ht="15.75" customHeight="1">
      <c r="A18" s="400" t="s">
        <v>19</v>
      </c>
      <c r="B18" s="401"/>
      <c r="C18" s="402"/>
      <c r="D18" s="470">
        <v>0</v>
      </c>
      <c r="E18" s="471">
        <v>0</v>
      </c>
      <c r="F18" s="471">
        <v>0</v>
      </c>
      <c r="G18" s="471">
        <v>0</v>
      </c>
      <c r="H18" s="471">
        <v>0</v>
      </c>
      <c r="I18" s="471">
        <v>0</v>
      </c>
      <c r="J18" s="471">
        <v>0</v>
      </c>
      <c r="K18" s="471">
        <v>0</v>
      </c>
      <c r="L18" s="471">
        <v>0</v>
      </c>
      <c r="M18" s="471">
        <v>0</v>
      </c>
      <c r="N18" s="471">
        <v>0</v>
      </c>
      <c r="O18" s="471">
        <v>0</v>
      </c>
      <c r="P18" s="471">
        <v>0</v>
      </c>
      <c r="Q18" s="471">
        <v>0</v>
      </c>
      <c r="R18" s="471">
        <v>0</v>
      </c>
      <c r="S18" s="471">
        <v>0</v>
      </c>
      <c r="T18" s="471">
        <v>0</v>
      </c>
      <c r="U18" s="403">
        <v>0</v>
      </c>
      <c r="V18" s="404" t="s">
        <v>19</v>
      </c>
      <c r="W18" s="405"/>
      <c r="X18" s="405"/>
    </row>
    <row r="19" spans="1:24" s="387" customFormat="1" ht="15.75" customHeight="1">
      <c r="A19" s="417" t="s">
        <v>12</v>
      </c>
      <c r="B19" s="417"/>
      <c r="C19" s="393" t="s">
        <v>15</v>
      </c>
      <c r="D19" s="468">
        <v>0</v>
      </c>
      <c r="E19" s="469">
        <v>0</v>
      </c>
      <c r="F19" s="469">
        <v>0</v>
      </c>
      <c r="G19" s="469">
        <v>0</v>
      </c>
      <c r="H19" s="469">
        <v>0</v>
      </c>
      <c r="I19" s="469">
        <v>0</v>
      </c>
      <c r="J19" s="469">
        <v>0</v>
      </c>
      <c r="K19" s="469">
        <v>0</v>
      </c>
      <c r="L19" s="469">
        <v>0</v>
      </c>
      <c r="M19" s="469">
        <v>0</v>
      </c>
      <c r="N19" s="469">
        <v>0</v>
      </c>
      <c r="O19" s="469">
        <v>0</v>
      </c>
      <c r="P19" s="469">
        <v>0</v>
      </c>
      <c r="Q19" s="469">
        <v>0</v>
      </c>
      <c r="R19" s="469">
        <v>0</v>
      </c>
      <c r="S19" s="469">
        <v>0</v>
      </c>
      <c r="T19" s="469">
        <v>0</v>
      </c>
      <c r="U19" s="418">
        <v>0</v>
      </c>
      <c r="V19" s="392" t="s">
        <v>12</v>
      </c>
      <c r="W19" s="392"/>
      <c r="X19" s="392" t="s">
        <v>15</v>
      </c>
    </row>
    <row r="20" spans="1:24" s="387" customFormat="1" ht="15.75" customHeight="1">
      <c r="A20" s="400" t="s">
        <v>48</v>
      </c>
      <c r="B20" s="401"/>
      <c r="C20" s="402"/>
      <c r="D20" s="470">
        <f>SUM(D21:D22)</f>
        <v>89975</v>
      </c>
      <c r="E20" s="471">
        <f t="shared" ref="E20:U20" si="6">SUM(E21:E22)</f>
        <v>0</v>
      </c>
      <c r="F20" s="471">
        <f t="shared" si="6"/>
        <v>0</v>
      </c>
      <c r="G20" s="471">
        <f t="shared" si="6"/>
        <v>4350</v>
      </c>
      <c r="H20" s="471">
        <f t="shared" si="6"/>
        <v>0</v>
      </c>
      <c r="I20" s="471">
        <f t="shared" si="6"/>
        <v>0</v>
      </c>
      <c r="J20" s="471">
        <f t="shared" si="6"/>
        <v>0</v>
      </c>
      <c r="K20" s="471">
        <f t="shared" si="6"/>
        <v>0</v>
      </c>
      <c r="L20" s="471">
        <f t="shared" si="6"/>
        <v>0</v>
      </c>
      <c r="M20" s="471">
        <f t="shared" si="6"/>
        <v>800</v>
      </c>
      <c r="N20" s="471">
        <f t="shared" si="6"/>
        <v>0</v>
      </c>
      <c r="O20" s="471">
        <f t="shared" si="6"/>
        <v>495</v>
      </c>
      <c r="P20" s="471">
        <f t="shared" si="6"/>
        <v>80730</v>
      </c>
      <c r="Q20" s="471">
        <f t="shared" si="6"/>
        <v>150</v>
      </c>
      <c r="R20" s="471">
        <f t="shared" si="6"/>
        <v>0</v>
      </c>
      <c r="S20" s="471">
        <f t="shared" si="6"/>
        <v>0</v>
      </c>
      <c r="T20" s="471">
        <f t="shared" si="6"/>
        <v>0</v>
      </c>
      <c r="U20" s="403">
        <f t="shared" si="6"/>
        <v>3450</v>
      </c>
      <c r="V20" s="404" t="s">
        <v>48</v>
      </c>
      <c r="W20" s="405"/>
      <c r="X20" s="405"/>
    </row>
    <row r="21" spans="1:24" s="387" customFormat="1" ht="15.75" customHeight="1">
      <c r="A21" s="417" t="s">
        <v>12</v>
      </c>
      <c r="B21" s="417"/>
      <c r="C21" s="393" t="s">
        <v>15</v>
      </c>
      <c r="D21" s="468">
        <f>D24+D27+D30+D33+D36+D41+D43+D46</f>
        <v>89975</v>
      </c>
      <c r="E21" s="469">
        <f t="shared" ref="E21:U21" si="7">E24+E27+E30+E33+E36+E41+E43+E46</f>
        <v>0</v>
      </c>
      <c r="F21" s="469">
        <f t="shared" si="7"/>
        <v>0</v>
      </c>
      <c r="G21" s="469">
        <f t="shared" si="7"/>
        <v>4350</v>
      </c>
      <c r="H21" s="469">
        <f t="shared" si="7"/>
        <v>0</v>
      </c>
      <c r="I21" s="469">
        <f t="shared" si="7"/>
        <v>0</v>
      </c>
      <c r="J21" s="469">
        <f t="shared" si="7"/>
        <v>0</v>
      </c>
      <c r="K21" s="469">
        <f t="shared" si="7"/>
        <v>0</v>
      </c>
      <c r="L21" s="469">
        <f t="shared" si="7"/>
        <v>0</v>
      </c>
      <c r="M21" s="469">
        <f t="shared" si="7"/>
        <v>800</v>
      </c>
      <c r="N21" s="469">
        <f t="shared" si="7"/>
        <v>0</v>
      </c>
      <c r="O21" s="469">
        <f t="shared" si="7"/>
        <v>495</v>
      </c>
      <c r="P21" s="469">
        <f t="shared" si="7"/>
        <v>80730</v>
      </c>
      <c r="Q21" s="469">
        <f t="shared" si="7"/>
        <v>150</v>
      </c>
      <c r="R21" s="469">
        <f t="shared" si="7"/>
        <v>0</v>
      </c>
      <c r="S21" s="469">
        <f t="shared" si="7"/>
        <v>0</v>
      </c>
      <c r="T21" s="469">
        <f t="shared" si="7"/>
        <v>0</v>
      </c>
      <c r="U21" s="418">
        <f t="shared" si="7"/>
        <v>3450</v>
      </c>
      <c r="V21" s="392" t="s">
        <v>12</v>
      </c>
      <c r="W21" s="392"/>
      <c r="X21" s="392" t="s">
        <v>15</v>
      </c>
    </row>
    <row r="22" spans="1:24" s="387" customFormat="1" ht="15.75" customHeight="1">
      <c r="A22" s="417" t="s">
        <v>12</v>
      </c>
      <c r="B22" s="417"/>
      <c r="C22" s="393" t="s">
        <v>16</v>
      </c>
      <c r="D22" s="291">
        <f>D25+D28+D31+D34+D37+D39+D44</f>
        <v>0</v>
      </c>
      <c r="E22" s="292">
        <f t="shared" ref="E22:U22" si="8">E25+E28+E31+E34+E37+E39+E44</f>
        <v>0</v>
      </c>
      <c r="F22" s="292">
        <f t="shared" si="8"/>
        <v>0</v>
      </c>
      <c r="G22" s="292">
        <f t="shared" si="8"/>
        <v>0</v>
      </c>
      <c r="H22" s="292">
        <f t="shared" si="8"/>
        <v>0</v>
      </c>
      <c r="I22" s="292">
        <f t="shared" si="8"/>
        <v>0</v>
      </c>
      <c r="J22" s="292">
        <f t="shared" si="8"/>
        <v>0</v>
      </c>
      <c r="K22" s="292">
        <f t="shared" si="8"/>
        <v>0</v>
      </c>
      <c r="L22" s="292">
        <f t="shared" si="8"/>
        <v>0</v>
      </c>
      <c r="M22" s="292">
        <f t="shared" si="8"/>
        <v>0</v>
      </c>
      <c r="N22" s="292">
        <f t="shared" si="8"/>
        <v>0</v>
      </c>
      <c r="O22" s="292">
        <f t="shared" si="8"/>
        <v>0</v>
      </c>
      <c r="P22" s="292">
        <f t="shared" si="8"/>
        <v>0</v>
      </c>
      <c r="Q22" s="292">
        <f t="shared" si="8"/>
        <v>0</v>
      </c>
      <c r="R22" s="292">
        <f t="shared" si="8"/>
        <v>0</v>
      </c>
      <c r="S22" s="292">
        <f t="shared" si="8"/>
        <v>0</v>
      </c>
      <c r="T22" s="292">
        <f t="shared" si="8"/>
        <v>0</v>
      </c>
      <c r="U22" s="666">
        <f t="shared" si="8"/>
        <v>0</v>
      </c>
      <c r="V22" s="392" t="s">
        <v>12</v>
      </c>
      <c r="W22" s="392"/>
      <c r="X22" s="392" t="s">
        <v>16</v>
      </c>
    </row>
    <row r="23" spans="1:24" s="387" customFormat="1" ht="15.75" customHeight="1">
      <c r="A23" s="379" t="s">
        <v>12</v>
      </c>
      <c r="B23" s="1118" t="s">
        <v>22</v>
      </c>
      <c r="C23" s="1119"/>
      <c r="D23" s="668">
        <f>D24+D25</f>
        <v>2675</v>
      </c>
      <c r="E23" s="544">
        <f t="shared" ref="E23:U23" si="9">E24+E25</f>
        <v>0</v>
      </c>
      <c r="F23" s="544">
        <f t="shared" si="9"/>
        <v>0</v>
      </c>
      <c r="G23" s="544">
        <f t="shared" si="9"/>
        <v>0</v>
      </c>
      <c r="H23" s="544">
        <f t="shared" si="9"/>
        <v>0</v>
      </c>
      <c r="I23" s="544">
        <f t="shared" si="9"/>
        <v>0</v>
      </c>
      <c r="J23" s="544">
        <f t="shared" si="9"/>
        <v>0</v>
      </c>
      <c r="K23" s="544">
        <f t="shared" si="9"/>
        <v>0</v>
      </c>
      <c r="L23" s="544">
        <f t="shared" si="9"/>
        <v>0</v>
      </c>
      <c r="M23" s="544">
        <f t="shared" si="9"/>
        <v>800</v>
      </c>
      <c r="N23" s="544">
        <f t="shared" si="9"/>
        <v>0</v>
      </c>
      <c r="O23" s="544">
        <f t="shared" si="9"/>
        <v>495</v>
      </c>
      <c r="P23" s="544">
        <f t="shared" si="9"/>
        <v>730</v>
      </c>
      <c r="Q23" s="544">
        <f t="shared" si="9"/>
        <v>150</v>
      </c>
      <c r="R23" s="544">
        <f t="shared" si="9"/>
        <v>0</v>
      </c>
      <c r="S23" s="544">
        <f t="shared" si="9"/>
        <v>0</v>
      </c>
      <c r="T23" s="544">
        <f t="shared" si="9"/>
        <v>0</v>
      </c>
      <c r="U23" s="669">
        <f t="shared" si="9"/>
        <v>500</v>
      </c>
      <c r="V23" s="279" t="s">
        <v>12</v>
      </c>
      <c r="W23" s="1118" t="s">
        <v>22</v>
      </c>
      <c r="X23" s="1118"/>
    </row>
    <row r="24" spans="1:24" s="387" customFormat="1" ht="15.75" customHeight="1">
      <c r="A24" s="379" t="s">
        <v>12</v>
      </c>
      <c r="B24" s="379"/>
      <c r="C24" s="280" t="s">
        <v>15</v>
      </c>
      <c r="D24" s="668">
        <f>SUM(E24:U24)</f>
        <v>2675</v>
      </c>
      <c r="E24" s="544">
        <v>0</v>
      </c>
      <c r="F24" s="544">
        <v>0</v>
      </c>
      <c r="G24" s="544">
        <v>0</v>
      </c>
      <c r="H24" s="544">
        <v>0</v>
      </c>
      <c r="I24" s="544">
        <v>0</v>
      </c>
      <c r="J24" s="544">
        <v>0</v>
      </c>
      <c r="K24" s="544">
        <v>0</v>
      </c>
      <c r="L24" s="544">
        <v>0</v>
      </c>
      <c r="M24" s="544">
        <v>800</v>
      </c>
      <c r="N24" s="544">
        <v>0</v>
      </c>
      <c r="O24" s="544">
        <v>495</v>
      </c>
      <c r="P24" s="544">
        <v>730</v>
      </c>
      <c r="Q24" s="544">
        <v>150</v>
      </c>
      <c r="R24" s="544">
        <v>0</v>
      </c>
      <c r="S24" s="544">
        <v>0</v>
      </c>
      <c r="T24" s="544">
        <v>0</v>
      </c>
      <c r="U24" s="669">
        <v>500</v>
      </c>
      <c r="V24" s="279" t="s">
        <v>12</v>
      </c>
      <c r="W24" s="279"/>
      <c r="X24" s="279" t="s">
        <v>15</v>
      </c>
    </row>
    <row r="25" spans="1:24" s="387" customFormat="1" ht="15.75" customHeight="1">
      <c r="A25" s="379" t="s">
        <v>12</v>
      </c>
      <c r="B25" s="379"/>
      <c r="C25" s="280" t="s">
        <v>16</v>
      </c>
      <c r="D25" s="668">
        <f>SUM(E25:U25)</f>
        <v>0</v>
      </c>
      <c r="E25" s="544">
        <v>0</v>
      </c>
      <c r="F25" s="544">
        <v>0</v>
      </c>
      <c r="G25" s="544">
        <v>0</v>
      </c>
      <c r="H25" s="544">
        <v>0</v>
      </c>
      <c r="I25" s="544">
        <v>0</v>
      </c>
      <c r="J25" s="544">
        <v>0</v>
      </c>
      <c r="K25" s="544">
        <v>0</v>
      </c>
      <c r="L25" s="544">
        <v>0</v>
      </c>
      <c r="M25" s="544">
        <v>0</v>
      </c>
      <c r="N25" s="544">
        <v>0</v>
      </c>
      <c r="O25" s="544">
        <v>0</v>
      </c>
      <c r="P25" s="544">
        <v>0</v>
      </c>
      <c r="Q25" s="544">
        <v>0</v>
      </c>
      <c r="R25" s="544">
        <v>0</v>
      </c>
      <c r="S25" s="544">
        <v>0</v>
      </c>
      <c r="T25" s="544">
        <v>0</v>
      </c>
      <c r="U25" s="669">
        <v>0</v>
      </c>
      <c r="V25" s="279" t="s">
        <v>12</v>
      </c>
      <c r="W25" s="279"/>
      <c r="X25" s="279" t="s">
        <v>16</v>
      </c>
    </row>
    <row r="26" spans="1:24" s="387" customFormat="1" ht="15.75" customHeight="1">
      <c r="A26" s="382"/>
      <c r="B26" s="1118" t="s">
        <v>23</v>
      </c>
      <c r="C26" s="1119"/>
      <c r="D26" s="668">
        <f>D27+D28</f>
        <v>0</v>
      </c>
      <c r="E26" s="544">
        <f t="shared" ref="E26:U26" si="10">E27+E28</f>
        <v>0</v>
      </c>
      <c r="F26" s="544">
        <f t="shared" si="10"/>
        <v>0</v>
      </c>
      <c r="G26" s="544">
        <f t="shared" si="10"/>
        <v>0</v>
      </c>
      <c r="H26" s="544">
        <f t="shared" si="10"/>
        <v>0</v>
      </c>
      <c r="I26" s="544">
        <f t="shared" si="10"/>
        <v>0</v>
      </c>
      <c r="J26" s="544">
        <f t="shared" si="10"/>
        <v>0</v>
      </c>
      <c r="K26" s="544">
        <f t="shared" si="10"/>
        <v>0</v>
      </c>
      <c r="L26" s="544">
        <f t="shared" si="10"/>
        <v>0</v>
      </c>
      <c r="M26" s="544">
        <f t="shared" si="10"/>
        <v>0</v>
      </c>
      <c r="N26" s="544">
        <f t="shared" si="10"/>
        <v>0</v>
      </c>
      <c r="O26" s="544">
        <f t="shared" si="10"/>
        <v>0</v>
      </c>
      <c r="P26" s="544">
        <f t="shared" si="10"/>
        <v>0</v>
      </c>
      <c r="Q26" s="544">
        <f t="shared" si="10"/>
        <v>0</v>
      </c>
      <c r="R26" s="544">
        <f t="shared" si="10"/>
        <v>0</v>
      </c>
      <c r="S26" s="544">
        <f t="shared" si="10"/>
        <v>0</v>
      </c>
      <c r="T26" s="544">
        <f t="shared" si="10"/>
        <v>0</v>
      </c>
      <c r="U26" s="669">
        <f t="shared" si="10"/>
        <v>0</v>
      </c>
      <c r="V26" s="282"/>
      <c r="W26" s="1118" t="s">
        <v>23</v>
      </c>
      <c r="X26" s="1118"/>
    </row>
    <row r="27" spans="1:24" s="387" customFormat="1" ht="15.75" customHeight="1">
      <c r="A27" s="382"/>
      <c r="B27" s="379"/>
      <c r="C27" s="280" t="s">
        <v>15</v>
      </c>
      <c r="D27" s="668">
        <f>SUM(E27:U27)</f>
        <v>0</v>
      </c>
      <c r="E27" s="544">
        <f t="shared" ref="E27:U27" si="11">SUM(F27:V27)</f>
        <v>0</v>
      </c>
      <c r="F27" s="544">
        <f t="shared" si="11"/>
        <v>0</v>
      </c>
      <c r="G27" s="544">
        <f t="shared" si="11"/>
        <v>0</v>
      </c>
      <c r="H27" s="544">
        <f t="shared" si="11"/>
        <v>0</v>
      </c>
      <c r="I27" s="544">
        <f t="shared" si="11"/>
        <v>0</v>
      </c>
      <c r="J27" s="544">
        <f t="shared" si="11"/>
        <v>0</v>
      </c>
      <c r="K27" s="544">
        <f t="shared" si="11"/>
        <v>0</v>
      </c>
      <c r="L27" s="544">
        <f t="shared" si="11"/>
        <v>0</v>
      </c>
      <c r="M27" s="544">
        <f t="shared" si="11"/>
        <v>0</v>
      </c>
      <c r="N27" s="544">
        <f t="shared" si="11"/>
        <v>0</v>
      </c>
      <c r="O27" s="544">
        <f t="shared" si="11"/>
        <v>0</v>
      </c>
      <c r="P27" s="544">
        <f t="shared" si="11"/>
        <v>0</v>
      </c>
      <c r="Q27" s="544">
        <f t="shared" si="11"/>
        <v>0</v>
      </c>
      <c r="R27" s="544">
        <f t="shared" si="11"/>
        <v>0</v>
      </c>
      <c r="S27" s="544">
        <f t="shared" si="11"/>
        <v>0</v>
      </c>
      <c r="T27" s="544">
        <f t="shared" si="11"/>
        <v>0</v>
      </c>
      <c r="U27" s="669">
        <f t="shared" si="11"/>
        <v>0</v>
      </c>
      <c r="V27" s="282"/>
      <c r="W27" s="279"/>
      <c r="X27" s="279" t="s">
        <v>15</v>
      </c>
    </row>
    <row r="28" spans="1:24" s="387" customFormat="1" ht="15.75" customHeight="1">
      <c r="A28" s="382"/>
      <c r="B28" s="379"/>
      <c r="C28" s="280" t="s">
        <v>16</v>
      </c>
      <c r="D28" s="668">
        <f>SUM(E28:U28)</f>
        <v>0</v>
      </c>
      <c r="E28" s="544">
        <f t="shared" ref="E28:U28" si="12">SUM(F28:V28)</f>
        <v>0</v>
      </c>
      <c r="F28" s="544">
        <f t="shared" si="12"/>
        <v>0</v>
      </c>
      <c r="G28" s="544">
        <f t="shared" si="12"/>
        <v>0</v>
      </c>
      <c r="H28" s="544">
        <f t="shared" si="12"/>
        <v>0</v>
      </c>
      <c r="I28" s="544">
        <f t="shared" si="12"/>
        <v>0</v>
      </c>
      <c r="J28" s="544">
        <f t="shared" si="12"/>
        <v>0</v>
      </c>
      <c r="K28" s="544">
        <f t="shared" si="12"/>
        <v>0</v>
      </c>
      <c r="L28" s="544">
        <f t="shared" si="12"/>
        <v>0</v>
      </c>
      <c r="M28" s="544">
        <f t="shared" si="12"/>
        <v>0</v>
      </c>
      <c r="N28" s="544">
        <f t="shared" si="12"/>
        <v>0</v>
      </c>
      <c r="O28" s="544">
        <f t="shared" si="12"/>
        <v>0</v>
      </c>
      <c r="P28" s="544">
        <f t="shared" si="12"/>
        <v>0</v>
      </c>
      <c r="Q28" s="544">
        <f t="shared" si="12"/>
        <v>0</v>
      </c>
      <c r="R28" s="544">
        <f t="shared" si="12"/>
        <v>0</v>
      </c>
      <c r="S28" s="544">
        <f t="shared" si="12"/>
        <v>0</v>
      </c>
      <c r="T28" s="544">
        <f t="shared" si="12"/>
        <v>0</v>
      </c>
      <c r="U28" s="669">
        <f t="shared" si="12"/>
        <v>0</v>
      </c>
      <c r="V28" s="282"/>
      <c r="W28" s="279"/>
      <c r="X28" s="279" t="s">
        <v>16</v>
      </c>
    </row>
    <row r="29" spans="1:24" s="387" customFormat="1" ht="15.75" customHeight="1">
      <c r="A29" s="382"/>
      <c r="B29" s="1118" t="s">
        <v>25</v>
      </c>
      <c r="C29" s="1119"/>
      <c r="D29" s="668">
        <f>SUM(D30:D31)</f>
        <v>2950</v>
      </c>
      <c r="E29" s="544">
        <f t="shared" ref="E29:U29" si="13">SUM(E30:E31)</f>
        <v>0</v>
      </c>
      <c r="F29" s="544">
        <f t="shared" si="13"/>
        <v>0</v>
      </c>
      <c r="G29" s="324">
        <f t="shared" si="13"/>
        <v>0</v>
      </c>
      <c r="H29" s="324">
        <f t="shared" si="13"/>
        <v>0</v>
      </c>
      <c r="I29" s="544">
        <f t="shared" si="13"/>
        <v>0</v>
      </c>
      <c r="J29" s="544">
        <f t="shared" si="13"/>
        <v>0</v>
      </c>
      <c r="K29" s="544">
        <f t="shared" si="13"/>
        <v>0</v>
      </c>
      <c r="L29" s="544">
        <f t="shared" si="13"/>
        <v>0</v>
      </c>
      <c r="M29" s="324">
        <f t="shared" si="13"/>
        <v>0</v>
      </c>
      <c r="N29" s="544">
        <f t="shared" si="13"/>
        <v>0</v>
      </c>
      <c r="O29" s="544">
        <f t="shared" si="13"/>
        <v>0</v>
      </c>
      <c r="P29" s="324">
        <f t="shared" si="13"/>
        <v>0</v>
      </c>
      <c r="Q29" s="544">
        <f t="shared" si="13"/>
        <v>0</v>
      </c>
      <c r="R29" s="324">
        <f t="shared" si="13"/>
        <v>0</v>
      </c>
      <c r="S29" s="544">
        <f t="shared" si="13"/>
        <v>0</v>
      </c>
      <c r="T29" s="544">
        <f t="shared" si="13"/>
        <v>0</v>
      </c>
      <c r="U29" s="670">
        <f t="shared" si="13"/>
        <v>2950</v>
      </c>
      <c r="V29" s="282"/>
      <c r="W29" s="1118" t="s">
        <v>25</v>
      </c>
      <c r="X29" s="1118"/>
    </row>
    <row r="30" spans="1:24" s="387" customFormat="1" ht="15.75" customHeight="1">
      <c r="A30" s="382"/>
      <c r="B30" s="379"/>
      <c r="C30" s="280" t="s">
        <v>15</v>
      </c>
      <c r="D30" s="668">
        <f>SUM(E30:U30)</f>
        <v>2950</v>
      </c>
      <c r="E30" s="544">
        <v>0</v>
      </c>
      <c r="F30" s="544">
        <v>0</v>
      </c>
      <c r="G30" s="324">
        <v>0</v>
      </c>
      <c r="H30" s="324">
        <v>0</v>
      </c>
      <c r="I30" s="544">
        <v>0</v>
      </c>
      <c r="J30" s="544">
        <v>0</v>
      </c>
      <c r="K30" s="544">
        <v>0</v>
      </c>
      <c r="L30" s="544">
        <v>0</v>
      </c>
      <c r="M30" s="544">
        <v>0</v>
      </c>
      <c r="N30" s="544">
        <v>0</v>
      </c>
      <c r="O30" s="544">
        <v>0</v>
      </c>
      <c r="P30" s="324">
        <v>0</v>
      </c>
      <c r="Q30" s="544">
        <v>0</v>
      </c>
      <c r="R30" s="324">
        <v>0</v>
      </c>
      <c r="S30" s="544">
        <v>0</v>
      </c>
      <c r="T30" s="544">
        <v>0</v>
      </c>
      <c r="U30" s="670">
        <v>2950</v>
      </c>
      <c r="V30" s="282"/>
      <c r="W30" s="279"/>
      <c r="X30" s="279" t="s">
        <v>15</v>
      </c>
    </row>
    <row r="31" spans="1:24" s="387" customFormat="1" ht="15.75" customHeight="1">
      <c r="A31" s="382"/>
      <c r="B31" s="379"/>
      <c r="C31" s="280" t="s">
        <v>16</v>
      </c>
      <c r="D31" s="668">
        <f>SUM(E31:U31)</f>
        <v>0</v>
      </c>
      <c r="E31" s="544">
        <v>0</v>
      </c>
      <c r="F31" s="544">
        <v>0</v>
      </c>
      <c r="G31" s="324">
        <v>0</v>
      </c>
      <c r="H31" s="324">
        <v>0</v>
      </c>
      <c r="I31" s="544">
        <v>0</v>
      </c>
      <c r="J31" s="544">
        <v>0</v>
      </c>
      <c r="K31" s="544">
        <v>0</v>
      </c>
      <c r="L31" s="544">
        <v>0</v>
      </c>
      <c r="M31" s="324">
        <v>0</v>
      </c>
      <c r="N31" s="544">
        <v>0</v>
      </c>
      <c r="O31" s="544">
        <v>0</v>
      </c>
      <c r="P31" s="544">
        <v>0</v>
      </c>
      <c r="Q31" s="544">
        <v>0</v>
      </c>
      <c r="R31" s="544">
        <v>0</v>
      </c>
      <c r="S31" s="544">
        <v>0</v>
      </c>
      <c r="T31" s="544">
        <v>0</v>
      </c>
      <c r="U31" s="670">
        <v>0</v>
      </c>
      <c r="V31" s="282"/>
      <c r="W31" s="279"/>
      <c r="X31" s="279" t="s">
        <v>16</v>
      </c>
    </row>
    <row r="32" spans="1:24" ht="15.75" customHeight="1">
      <c r="A32" s="376"/>
      <c r="B32" s="1103" t="s">
        <v>28</v>
      </c>
      <c r="C32" s="1104"/>
      <c r="D32" s="668">
        <f>SUM(D33:D34)</f>
        <v>561</v>
      </c>
      <c r="E32" s="544">
        <f t="shared" ref="E32:U32" si="14">SUM(E33:E34)</f>
        <v>0</v>
      </c>
      <c r="F32" s="544">
        <f t="shared" si="14"/>
        <v>0</v>
      </c>
      <c r="G32" s="544">
        <f t="shared" si="14"/>
        <v>0</v>
      </c>
      <c r="H32" s="544">
        <f t="shared" si="14"/>
        <v>0</v>
      </c>
      <c r="I32" s="544">
        <f t="shared" si="14"/>
        <v>0</v>
      </c>
      <c r="J32" s="544">
        <f t="shared" si="14"/>
        <v>0</v>
      </c>
      <c r="K32" s="544">
        <f t="shared" si="14"/>
        <v>0</v>
      </c>
      <c r="L32" s="544">
        <f t="shared" si="14"/>
        <v>0</v>
      </c>
      <c r="M32" s="544">
        <f t="shared" si="14"/>
        <v>0</v>
      </c>
      <c r="N32" s="544">
        <f t="shared" si="14"/>
        <v>0</v>
      </c>
      <c r="O32" s="544">
        <f t="shared" si="14"/>
        <v>0</v>
      </c>
      <c r="P32" s="544">
        <f t="shared" si="14"/>
        <v>561</v>
      </c>
      <c r="Q32" s="544">
        <f t="shared" si="14"/>
        <v>0</v>
      </c>
      <c r="R32" s="544">
        <f t="shared" si="14"/>
        <v>0</v>
      </c>
      <c r="S32" s="544">
        <f t="shared" si="14"/>
        <v>0</v>
      </c>
      <c r="T32" s="544">
        <f t="shared" si="14"/>
        <v>0</v>
      </c>
      <c r="U32" s="669">
        <f t="shared" si="14"/>
        <v>0</v>
      </c>
      <c r="V32" s="272"/>
      <c r="W32" s="1103" t="s">
        <v>28</v>
      </c>
      <c r="X32" s="1103"/>
    </row>
    <row r="33" spans="1:24" ht="15.75" customHeight="1">
      <c r="A33" s="376"/>
      <c r="B33" s="367"/>
      <c r="C33" s="371" t="s">
        <v>15</v>
      </c>
      <c r="D33" s="668">
        <f>SUM(E33:U33)</f>
        <v>561</v>
      </c>
      <c r="E33" s="544">
        <v>0</v>
      </c>
      <c r="F33" s="544">
        <v>0</v>
      </c>
      <c r="G33" s="544">
        <v>0</v>
      </c>
      <c r="H33" s="544">
        <v>0</v>
      </c>
      <c r="I33" s="544">
        <v>0</v>
      </c>
      <c r="J33" s="544">
        <v>0</v>
      </c>
      <c r="K33" s="544">
        <v>0</v>
      </c>
      <c r="L33" s="544">
        <v>0</v>
      </c>
      <c r="M33" s="544">
        <v>0</v>
      </c>
      <c r="N33" s="544">
        <v>0</v>
      </c>
      <c r="O33" s="544">
        <v>0</v>
      </c>
      <c r="P33" s="544">
        <v>561</v>
      </c>
      <c r="Q33" s="544">
        <v>0</v>
      </c>
      <c r="R33" s="544">
        <v>0</v>
      </c>
      <c r="S33" s="544">
        <v>0</v>
      </c>
      <c r="T33" s="544">
        <v>0</v>
      </c>
      <c r="U33" s="669">
        <v>0</v>
      </c>
      <c r="V33" s="272"/>
      <c r="W33" s="368"/>
      <c r="X33" s="368" t="s">
        <v>15</v>
      </c>
    </row>
    <row r="34" spans="1:24" ht="15.75" customHeight="1">
      <c r="A34" s="376"/>
      <c r="B34" s="367"/>
      <c r="C34" s="371" t="s">
        <v>155</v>
      </c>
      <c r="D34" s="668">
        <f>SUM(E34:U34)</f>
        <v>0</v>
      </c>
      <c r="E34" s="544">
        <v>0</v>
      </c>
      <c r="F34" s="544">
        <v>0</v>
      </c>
      <c r="G34" s="544">
        <v>0</v>
      </c>
      <c r="H34" s="544">
        <v>0</v>
      </c>
      <c r="I34" s="544">
        <v>0</v>
      </c>
      <c r="J34" s="544">
        <v>0</v>
      </c>
      <c r="K34" s="544">
        <v>0</v>
      </c>
      <c r="L34" s="544">
        <v>0</v>
      </c>
      <c r="M34" s="544">
        <v>0</v>
      </c>
      <c r="N34" s="544">
        <v>0</v>
      </c>
      <c r="O34" s="544">
        <v>0</v>
      </c>
      <c r="P34" s="544">
        <v>0</v>
      </c>
      <c r="Q34" s="544">
        <v>0</v>
      </c>
      <c r="R34" s="544">
        <v>0</v>
      </c>
      <c r="S34" s="544">
        <v>0</v>
      </c>
      <c r="T34" s="544">
        <v>0</v>
      </c>
      <c r="U34" s="669">
        <v>0</v>
      </c>
      <c r="V34" s="272"/>
      <c r="W34" s="368"/>
      <c r="X34" s="368"/>
    </row>
    <row r="35" spans="1:24" ht="15.75" customHeight="1">
      <c r="A35" s="376"/>
      <c r="B35" s="1103" t="s">
        <v>29</v>
      </c>
      <c r="C35" s="1104"/>
      <c r="D35" s="668">
        <f>SUM(D36:D37)</f>
        <v>0</v>
      </c>
      <c r="E35" s="544">
        <v>0</v>
      </c>
      <c r="F35" s="544">
        <v>0</v>
      </c>
      <c r="G35" s="544">
        <v>0</v>
      </c>
      <c r="H35" s="544">
        <v>0</v>
      </c>
      <c r="I35" s="544">
        <v>0</v>
      </c>
      <c r="J35" s="544">
        <v>0</v>
      </c>
      <c r="K35" s="544">
        <v>0</v>
      </c>
      <c r="L35" s="544">
        <v>0</v>
      </c>
      <c r="M35" s="544">
        <v>0</v>
      </c>
      <c r="N35" s="544">
        <v>0</v>
      </c>
      <c r="O35" s="544">
        <v>0</v>
      </c>
      <c r="P35" s="544">
        <v>0</v>
      </c>
      <c r="Q35" s="544">
        <v>0</v>
      </c>
      <c r="R35" s="544">
        <v>0</v>
      </c>
      <c r="S35" s="544">
        <v>0</v>
      </c>
      <c r="T35" s="544">
        <v>0</v>
      </c>
      <c r="U35" s="669">
        <v>0</v>
      </c>
      <c r="V35" s="272"/>
      <c r="W35" s="1103" t="s">
        <v>29</v>
      </c>
      <c r="X35" s="1103"/>
    </row>
    <row r="36" spans="1:24" ht="15.75" customHeight="1">
      <c r="A36" s="376"/>
      <c r="B36" s="368"/>
      <c r="C36" s="371" t="s">
        <v>156</v>
      </c>
      <c r="D36" s="668">
        <f>SUM(E36:U36)</f>
        <v>0</v>
      </c>
      <c r="E36" s="544">
        <v>0</v>
      </c>
      <c r="F36" s="544">
        <v>0</v>
      </c>
      <c r="G36" s="544">
        <v>0</v>
      </c>
      <c r="H36" s="544">
        <v>0</v>
      </c>
      <c r="I36" s="544">
        <v>0</v>
      </c>
      <c r="J36" s="544">
        <v>0</v>
      </c>
      <c r="K36" s="544">
        <v>0</v>
      </c>
      <c r="L36" s="544">
        <v>0</v>
      </c>
      <c r="M36" s="544">
        <v>0</v>
      </c>
      <c r="N36" s="544">
        <v>0</v>
      </c>
      <c r="O36" s="544">
        <v>0</v>
      </c>
      <c r="P36" s="544">
        <v>0</v>
      </c>
      <c r="Q36" s="544">
        <v>0</v>
      </c>
      <c r="R36" s="544">
        <v>0</v>
      </c>
      <c r="S36" s="544">
        <v>0</v>
      </c>
      <c r="T36" s="544">
        <v>0</v>
      </c>
      <c r="U36" s="669">
        <v>0</v>
      </c>
      <c r="V36" s="272"/>
      <c r="W36" s="368"/>
      <c r="X36" s="368"/>
    </row>
    <row r="37" spans="1:24" ht="15.75" customHeight="1">
      <c r="A37" s="377" t="s">
        <v>12</v>
      </c>
      <c r="B37" s="367"/>
      <c r="C37" s="371" t="s">
        <v>16</v>
      </c>
      <c r="D37" s="668">
        <f>SUM(E37:U37)</f>
        <v>0</v>
      </c>
      <c r="E37" s="544">
        <v>0</v>
      </c>
      <c r="F37" s="544">
        <v>0</v>
      </c>
      <c r="G37" s="544">
        <v>0</v>
      </c>
      <c r="H37" s="544">
        <v>0</v>
      </c>
      <c r="I37" s="544">
        <v>0</v>
      </c>
      <c r="J37" s="544">
        <v>0</v>
      </c>
      <c r="K37" s="544">
        <v>0</v>
      </c>
      <c r="L37" s="544">
        <v>0</v>
      </c>
      <c r="M37" s="544">
        <v>0</v>
      </c>
      <c r="N37" s="544">
        <v>0</v>
      </c>
      <c r="O37" s="544">
        <v>0</v>
      </c>
      <c r="P37" s="544">
        <v>0</v>
      </c>
      <c r="Q37" s="544">
        <v>0</v>
      </c>
      <c r="R37" s="544">
        <v>0</v>
      </c>
      <c r="S37" s="544">
        <v>0</v>
      </c>
      <c r="T37" s="544">
        <v>0</v>
      </c>
      <c r="U37" s="669">
        <v>0</v>
      </c>
      <c r="V37" s="366" t="s">
        <v>12</v>
      </c>
      <c r="W37" s="368"/>
      <c r="X37" s="368" t="s">
        <v>16</v>
      </c>
    </row>
    <row r="38" spans="1:24" ht="15.75" customHeight="1">
      <c r="A38" s="376"/>
      <c r="B38" s="1103" t="s">
        <v>30</v>
      </c>
      <c r="C38" s="1104"/>
      <c r="D38" s="668">
        <v>0</v>
      </c>
      <c r="E38" s="544">
        <v>0</v>
      </c>
      <c r="F38" s="544">
        <v>0</v>
      </c>
      <c r="G38" s="544">
        <v>0</v>
      </c>
      <c r="H38" s="544">
        <v>0</v>
      </c>
      <c r="I38" s="544">
        <v>0</v>
      </c>
      <c r="J38" s="544">
        <v>0</v>
      </c>
      <c r="K38" s="544">
        <v>0</v>
      </c>
      <c r="L38" s="544">
        <v>0</v>
      </c>
      <c r="M38" s="544">
        <v>0</v>
      </c>
      <c r="N38" s="544">
        <v>0</v>
      </c>
      <c r="O38" s="544">
        <v>0</v>
      </c>
      <c r="P38" s="544">
        <v>0</v>
      </c>
      <c r="Q38" s="544">
        <v>0</v>
      </c>
      <c r="R38" s="544">
        <v>0</v>
      </c>
      <c r="S38" s="544">
        <v>0</v>
      </c>
      <c r="T38" s="544">
        <v>0</v>
      </c>
      <c r="U38" s="669">
        <v>0</v>
      </c>
      <c r="V38" s="272"/>
      <c r="W38" s="1103" t="s">
        <v>30</v>
      </c>
      <c r="X38" s="1103"/>
    </row>
    <row r="39" spans="1:24" ht="15.75" customHeight="1">
      <c r="A39" s="377" t="s">
        <v>12</v>
      </c>
      <c r="B39" s="367"/>
      <c r="C39" s="371" t="s">
        <v>16</v>
      </c>
      <c r="D39" s="668">
        <v>0</v>
      </c>
      <c r="E39" s="544">
        <v>0</v>
      </c>
      <c r="F39" s="544">
        <v>0</v>
      </c>
      <c r="G39" s="544">
        <v>0</v>
      </c>
      <c r="H39" s="544">
        <v>0</v>
      </c>
      <c r="I39" s="544">
        <v>0</v>
      </c>
      <c r="J39" s="544">
        <v>0</v>
      </c>
      <c r="K39" s="544">
        <v>0</v>
      </c>
      <c r="L39" s="544">
        <v>0</v>
      </c>
      <c r="M39" s="544">
        <v>0</v>
      </c>
      <c r="N39" s="544">
        <v>0</v>
      </c>
      <c r="O39" s="544">
        <v>0</v>
      </c>
      <c r="P39" s="544">
        <v>0</v>
      </c>
      <c r="Q39" s="544">
        <v>0</v>
      </c>
      <c r="R39" s="544">
        <v>0</v>
      </c>
      <c r="S39" s="544">
        <v>0</v>
      </c>
      <c r="T39" s="544">
        <v>0</v>
      </c>
      <c r="U39" s="669">
        <v>0</v>
      </c>
      <c r="V39" s="366" t="s">
        <v>12</v>
      </c>
      <c r="W39" s="368"/>
      <c r="X39" s="368" t="s">
        <v>16</v>
      </c>
    </row>
    <row r="40" spans="1:24" ht="28.5" customHeight="1">
      <c r="A40" s="377" t="s">
        <v>12</v>
      </c>
      <c r="B40" s="1103" t="s">
        <v>157</v>
      </c>
      <c r="C40" s="1104"/>
      <c r="D40" s="662">
        <f>D41</f>
        <v>0</v>
      </c>
      <c r="E40" s="544">
        <f t="shared" ref="E40:U40" si="15">E41</f>
        <v>0</v>
      </c>
      <c r="F40" s="324">
        <f t="shared" si="15"/>
        <v>0</v>
      </c>
      <c r="G40" s="544">
        <f t="shared" si="15"/>
        <v>0</v>
      </c>
      <c r="H40" s="544">
        <f t="shared" si="15"/>
        <v>0</v>
      </c>
      <c r="I40" s="544">
        <f t="shared" si="15"/>
        <v>0</v>
      </c>
      <c r="J40" s="544">
        <f t="shared" si="15"/>
        <v>0</v>
      </c>
      <c r="K40" s="544">
        <f t="shared" si="15"/>
        <v>0</v>
      </c>
      <c r="L40" s="544">
        <f t="shared" si="15"/>
        <v>0</v>
      </c>
      <c r="M40" s="544">
        <f t="shared" si="15"/>
        <v>0</v>
      </c>
      <c r="N40" s="544">
        <f t="shared" si="15"/>
        <v>0</v>
      </c>
      <c r="O40" s="544">
        <f t="shared" si="15"/>
        <v>0</v>
      </c>
      <c r="P40" s="544">
        <f t="shared" si="15"/>
        <v>0</v>
      </c>
      <c r="Q40" s="544">
        <f t="shared" si="15"/>
        <v>0</v>
      </c>
      <c r="R40" s="544">
        <f t="shared" si="15"/>
        <v>0</v>
      </c>
      <c r="S40" s="544">
        <f t="shared" si="15"/>
        <v>0</v>
      </c>
      <c r="T40" s="544">
        <f t="shared" si="15"/>
        <v>0</v>
      </c>
      <c r="U40" s="669">
        <f t="shared" si="15"/>
        <v>0</v>
      </c>
      <c r="V40" s="366" t="s">
        <v>12</v>
      </c>
      <c r="W40" s="1103" t="s">
        <v>157</v>
      </c>
      <c r="X40" s="1103"/>
    </row>
    <row r="41" spans="1:24" ht="15.6" customHeight="1">
      <c r="A41" s="377" t="s">
        <v>12</v>
      </c>
      <c r="B41" s="367"/>
      <c r="C41" s="371" t="s">
        <v>15</v>
      </c>
      <c r="D41" s="662">
        <v>0</v>
      </c>
      <c r="E41" s="544">
        <v>0</v>
      </c>
      <c r="F41" s="324">
        <v>0</v>
      </c>
      <c r="G41" s="544">
        <v>0</v>
      </c>
      <c r="H41" s="544">
        <v>0</v>
      </c>
      <c r="I41" s="544">
        <v>0</v>
      </c>
      <c r="J41" s="544">
        <v>0</v>
      </c>
      <c r="K41" s="544">
        <v>0</v>
      </c>
      <c r="L41" s="544">
        <v>0</v>
      </c>
      <c r="M41" s="544">
        <v>0</v>
      </c>
      <c r="N41" s="544">
        <v>0</v>
      </c>
      <c r="O41" s="544">
        <v>0</v>
      </c>
      <c r="P41" s="544">
        <v>0</v>
      </c>
      <c r="Q41" s="544">
        <v>0</v>
      </c>
      <c r="R41" s="544">
        <v>0</v>
      </c>
      <c r="S41" s="544">
        <v>0</v>
      </c>
      <c r="T41" s="544">
        <v>0</v>
      </c>
      <c r="U41" s="669">
        <v>0</v>
      </c>
      <c r="V41" s="366" t="s">
        <v>12</v>
      </c>
      <c r="W41" s="368"/>
      <c r="X41" s="368" t="s">
        <v>15</v>
      </c>
    </row>
    <row r="42" spans="1:24" ht="15.6" customHeight="1">
      <c r="A42" s="377"/>
      <c r="B42" s="1105" t="s">
        <v>158</v>
      </c>
      <c r="C42" s="1106"/>
      <c r="D42" s="662">
        <f>D43+D44</f>
        <v>79439</v>
      </c>
      <c r="E42" s="544">
        <f t="shared" ref="E42:U42" si="16">E43+E44</f>
        <v>0</v>
      </c>
      <c r="F42" s="544">
        <f t="shared" si="16"/>
        <v>0</v>
      </c>
      <c r="G42" s="544">
        <f t="shared" si="16"/>
        <v>0</v>
      </c>
      <c r="H42" s="544">
        <f t="shared" si="16"/>
        <v>0</v>
      </c>
      <c r="I42" s="544">
        <f t="shared" si="16"/>
        <v>0</v>
      </c>
      <c r="J42" s="544">
        <f t="shared" si="16"/>
        <v>0</v>
      </c>
      <c r="K42" s="544">
        <f t="shared" si="16"/>
        <v>0</v>
      </c>
      <c r="L42" s="544">
        <f t="shared" si="16"/>
        <v>0</v>
      </c>
      <c r="M42" s="544">
        <f t="shared" si="16"/>
        <v>0</v>
      </c>
      <c r="N42" s="544">
        <f t="shared" si="16"/>
        <v>0</v>
      </c>
      <c r="O42" s="544">
        <f t="shared" si="16"/>
        <v>0</v>
      </c>
      <c r="P42" s="544">
        <f t="shared" si="16"/>
        <v>79439</v>
      </c>
      <c r="Q42" s="544">
        <f t="shared" si="16"/>
        <v>0</v>
      </c>
      <c r="R42" s="544">
        <f t="shared" si="16"/>
        <v>0</v>
      </c>
      <c r="S42" s="544">
        <f t="shared" si="16"/>
        <v>0</v>
      </c>
      <c r="T42" s="544">
        <f t="shared" si="16"/>
        <v>0</v>
      </c>
      <c r="U42" s="669">
        <f t="shared" si="16"/>
        <v>0</v>
      </c>
      <c r="V42" s="366"/>
      <c r="W42" s="1105" t="s">
        <v>158</v>
      </c>
      <c r="X42" s="1105"/>
    </row>
    <row r="43" spans="1:24" ht="15.6" customHeight="1">
      <c r="A43" s="377"/>
      <c r="B43" s="380"/>
      <c r="C43" s="370" t="s">
        <v>15</v>
      </c>
      <c r="D43" s="662">
        <f>SUM(E43:U43)</f>
        <v>79439</v>
      </c>
      <c r="E43" s="544">
        <v>0</v>
      </c>
      <c r="F43" s="544">
        <v>0</v>
      </c>
      <c r="G43" s="544">
        <v>0</v>
      </c>
      <c r="H43" s="324">
        <v>0</v>
      </c>
      <c r="I43" s="544">
        <v>0</v>
      </c>
      <c r="J43" s="544">
        <v>0</v>
      </c>
      <c r="K43" s="544">
        <v>0</v>
      </c>
      <c r="L43" s="544">
        <v>0</v>
      </c>
      <c r="M43" s="544">
        <v>0</v>
      </c>
      <c r="N43" s="544">
        <v>0</v>
      </c>
      <c r="O43" s="544">
        <v>0</v>
      </c>
      <c r="P43" s="544">
        <v>79439</v>
      </c>
      <c r="Q43" s="544">
        <v>0</v>
      </c>
      <c r="R43" s="544">
        <v>0</v>
      </c>
      <c r="S43" s="544">
        <v>0</v>
      </c>
      <c r="T43" s="544">
        <v>0</v>
      </c>
      <c r="U43" s="669">
        <v>0</v>
      </c>
      <c r="V43" s="366"/>
      <c r="W43" s="369"/>
      <c r="X43" s="369" t="s">
        <v>15</v>
      </c>
    </row>
    <row r="44" spans="1:24" ht="15.6" customHeight="1">
      <c r="A44" s="377"/>
      <c r="B44" s="367"/>
      <c r="C44" s="371" t="s">
        <v>16</v>
      </c>
      <c r="D44" s="662">
        <f>SUM(E44:U44)</f>
        <v>0</v>
      </c>
      <c r="E44" s="544">
        <v>0</v>
      </c>
      <c r="F44" s="544">
        <v>0</v>
      </c>
      <c r="G44" s="544">
        <v>0</v>
      </c>
      <c r="H44" s="544">
        <v>0</v>
      </c>
      <c r="I44" s="544">
        <v>0</v>
      </c>
      <c r="J44" s="544">
        <v>0</v>
      </c>
      <c r="K44" s="544">
        <v>0</v>
      </c>
      <c r="L44" s="544">
        <v>0</v>
      </c>
      <c r="M44" s="544">
        <v>0</v>
      </c>
      <c r="N44" s="544">
        <v>0</v>
      </c>
      <c r="O44" s="544">
        <v>0</v>
      </c>
      <c r="P44" s="544">
        <v>0</v>
      </c>
      <c r="Q44" s="544">
        <v>0</v>
      </c>
      <c r="R44" s="544">
        <v>0</v>
      </c>
      <c r="S44" s="544">
        <v>0</v>
      </c>
      <c r="T44" s="544">
        <v>0</v>
      </c>
      <c r="U44" s="669">
        <v>0</v>
      </c>
      <c r="V44" s="366"/>
      <c r="W44" s="368"/>
      <c r="X44" s="368" t="s">
        <v>16</v>
      </c>
    </row>
    <row r="45" spans="1:24" ht="15.6" customHeight="1">
      <c r="A45" s="377"/>
      <c r="B45" s="1105" t="s">
        <v>33</v>
      </c>
      <c r="C45" s="1106"/>
      <c r="D45" s="668">
        <f>D46</f>
        <v>4350</v>
      </c>
      <c r="E45" s="544">
        <f t="shared" ref="E45:U45" si="17">E46</f>
        <v>0</v>
      </c>
      <c r="F45" s="544">
        <f t="shared" si="17"/>
        <v>0</v>
      </c>
      <c r="G45" s="324">
        <f t="shared" si="17"/>
        <v>4350</v>
      </c>
      <c r="H45" s="544">
        <f t="shared" si="17"/>
        <v>0</v>
      </c>
      <c r="I45" s="544">
        <f t="shared" si="17"/>
        <v>0</v>
      </c>
      <c r="J45" s="544">
        <f t="shared" si="17"/>
        <v>0</v>
      </c>
      <c r="K45" s="544">
        <f t="shared" si="17"/>
        <v>0</v>
      </c>
      <c r="L45" s="544">
        <f t="shared" si="17"/>
        <v>0</v>
      </c>
      <c r="M45" s="544">
        <f t="shared" si="17"/>
        <v>0</v>
      </c>
      <c r="N45" s="544">
        <f t="shared" si="17"/>
        <v>0</v>
      </c>
      <c r="O45" s="544">
        <f t="shared" si="17"/>
        <v>0</v>
      </c>
      <c r="P45" s="544">
        <f t="shared" si="17"/>
        <v>0</v>
      </c>
      <c r="Q45" s="544">
        <f t="shared" si="17"/>
        <v>0</v>
      </c>
      <c r="R45" s="544">
        <f t="shared" si="17"/>
        <v>0</v>
      </c>
      <c r="S45" s="544">
        <f t="shared" si="17"/>
        <v>0</v>
      </c>
      <c r="T45" s="544">
        <f t="shared" si="17"/>
        <v>0</v>
      </c>
      <c r="U45" s="669">
        <f t="shared" si="17"/>
        <v>0</v>
      </c>
      <c r="V45" s="366"/>
      <c r="W45" s="1105" t="s">
        <v>33</v>
      </c>
      <c r="X45" s="1105"/>
    </row>
    <row r="46" spans="1:24" ht="15.6" customHeight="1">
      <c r="A46" s="377"/>
      <c r="B46" s="367"/>
      <c r="C46" s="371" t="s">
        <v>15</v>
      </c>
      <c r="D46" s="668">
        <f>SUM(E46:U46)</f>
        <v>4350</v>
      </c>
      <c r="E46" s="544">
        <v>0</v>
      </c>
      <c r="F46" s="544">
        <v>0</v>
      </c>
      <c r="G46" s="324">
        <v>4350</v>
      </c>
      <c r="H46" s="544">
        <v>0</v>
      </c>
      <c r="I46" s="544">
        <v>0</v>
      </c>
      <c r="J46" s="544">
        <v>0</v>
      </c>
      <c r="K46" s="544">
        <v>0</v>
      </c>
      <c r="L46" s="544">
        <v>0</v>
      </c>
      <c r="M46" s="544">
        <v>0</v>
      </c>
      <c r="N46" s="544">
        <v>0</v>
      </c>
      <c r="O46" s="544">
        <v>0</v>
      </c>
      <c r="P46" s="544">
        <v>0</v>
      </c>
      <c r="Q46" s="544">
        <v>0</v>
      </c>
      <c r="R46" s="544">
        <v>0</v>
      </c>
      <c r="S46" s="544">
        <v>0</v>
      </c>
      <c r="T46" s="544">
        <v>0</v>
      </c>
      <c r="U46" s="669">
        <v>0</v>
      </c>
      <c r="V46" s="366"/>
      <c r="W46" s="368"/>
      <c r="X46" s="368" t="s">
        <v>15</v>
      </c>
    </row>
    <row r="47" spans="1:24" ht="15.75" customHeight="1">
      <c r="A47" s="406" t="s">
        <v>34</v>
      </c>
      <c r="B47" s="407"/>
      <c r="C47" s="408"/>
      <c r="D47" s="664">
        <f>SUM(D48:D49)</f>
        <v>47950</v>
      </c>
      <c r="E47" s="539">
        <f t="shared" ref="E47:U47" si="18">SUM(E48:E49)</f>
        <v>0</v>
      </c>
      <c r="F47" s="539">
        <f t="shared" si="18"/>
        <v>0</v>
      </c>
      <c r="G47" s="539">
        <f t="shared" si="18"/>
        <v>0</v>
      </c>
      <c r="H47" s="539">
        <f t="shared" si="18"/>
        <v>0</v>
      </c>
      <c r="I47" s="539">
        <f t="shared" si="18"/>
        <v>0</v>
      </c>
      <c r="J47" s="539">
        <f t="shared" si="18"/>
        <v>0</v>
      </c>
      <c r="K47" s="539">
        <f t="shared" si="18"/>
        <v>14450</v>
      </c>
      <c r="L47" s="539">
        <f t="shared" si="18"/>
        <v>0</v>
      </c>
      <c r="M47" s="539">
        <f t="shared" si="18"/>
        <v>0</v>
      </c>
      <c r="N47" s="539">
        <f t="shared" si="18"/>
        <v>10000</v>
      </c>
      <c r="O47" s="539">
        <f t="shared" si="18"/>
        <v>18300</v>
      </c>
      <c r="P47" s="539">
        <f t="shared" si="18"/>
        <v>0</v>
      </c>
      <c r="Q47" s="539">
        <f t="shared" si="18"/>
        <v>0</v>
      </c>
      <c r="R47" s="539">
        <f t="shared" si="18"/>
        <v>0</v>
      </c>
      <c r="S47" s="539">
        <f t="shared" si="18"/>
        <v>5200</v>
      </c>
      <c r="T47" s="539">
        <f t="shared" si="18"/>
        <v>0</v>
      </c>
      <c r="U47" s="591">
        <f t="shared" si="18"/>
        <v>0</v>
      </c>
      <c r="V47" s="409" t="s">
        <v>34</v>
      </c>
      <c r="W47" s="410"/>
      <c r="X47" s="410"/>
    </row>
    <row r="48" spans="1:24" ht="15.75" customHeight="1">
      <c r="A48" s="417" t="s">
        <v>12</v>
      </c>
      <c r="B48" s="419"/>
      <c r="C48" s="395" t="s">
        <v>15</v>
      </c>
      <c r="D48" s="291">
        <f>D51+D54+D57+D60</f>
        <v>34035</v>
      </c>
      <c r="E48" s="292">
        <f t="shared" ref="E48:U48" si="19">E51+E54+E57+E60</f>
        <v>0</v>
      </c>
      <c r="F48" s="292">
        <f t="shared" si="19"/>
        <v>0</v>
      </c>
      <c r="G48" s="292">
        <f t="shared" si="19"/>
        <v>0</v>
      </c>
      <c r="H48" s="292">
        <f t="shared" si="19"/>
        <v>0</v>
      </c>
      <c r="I48" s="292">
        <f t="shared" si="19"/>
        <v>0</v>
      </c>
      <c r="J48" s="292">
        <f t="shared" si="19"/>
        <v>0</v>
      </c>
      <c r="K48" s="292">
        <f t="shared" si="19"/>
        <v>3700</v>
      </c>
      <c r="L48" s="292">
        <f t="shared" si="19"/>
        <v>0</v>
      </c>
      <c r="M48" s="292">
        <f t="shared" si="19"/>
        <v>0</v>
      </c>
      <c r="N48" s="292">
        <f t="shared" si="19"/>
        <v>10000</v>
      </c>
      <c r="O48" s="292">
        <f t="shared" si="19"/>
        <v>18300</v>
      </c>
      <c r="P48" s="292">
        <f t="shared" si="19"/>
        <v>0</v>
      </c>
      <c r="Q48" s="292">
        <f t="shared" si="19"/>
        <v>0</v>
      </c>
      <c r="R48" s="292">
        <f t="shared" si="19"/>
        <v>0</v>
      </c>
      <c r="S48" s="292">
        <f t="shared" si="19"/>
        <v>2035</v>
      </c>
      <c r="T48" s="292">
        <f t="shared" si="19"/>
        <v>0</v>
      </c>
      <c r="U48" s="666">
        <f t="shared" si="19"/>
        <v>0</v>
      </c>
      <c r="V48" s="392"/>
      <c r="W48" s="394"/>
      <c r="X48" s="396" t="s">
        <v>15</v>
      </c>
    </row>
    <row r="49" spans="1:24" ht="15.75" customHeight="1">
      <c r="A49" s="417" t="s">
        <v>12</v>
      </c>
      <c r="B49" s="420"/>
      <c r="C49" s="398" t="s">
        <v>16</v>
      </c>
      <c r="D49" s="291">
        <f>D52+D55+D58+D62</f>
        <v>13915</v>
      </c>
      <c r="E49" s="292">
        <f t="shared" ref="E49:U49" si="20">E52+E55+E58+E62</f>
        <v>0</v>
      </c>
      <c r="F49" s="292">
        <f t="shared" si="20"/>
        <v>0</v>
      </c>
      <c r="G49" s="292">
        <f t="shared" si="20"/>
        <v>0</v>
      </c>
      <c r="H49" s="292">
        <f t="shared" si="20"/>
        <v>0</v>
      </c>
      <c r="I49" s="292">
        <f t="shared" si="20"/>
        <v>0</v>
      </c>
      <c r="J49" s="292">
        <f t="shared" si="20"/>
        <v>0</v>
      </c>
      <c r="K49" s="292">
        <f t="shared" si="20"/>
        <v>10750</v>
      </c>
      <c r="L49" s="292">
        <f t="shared" si="20"/>
        <v>0</v>
      </c>
      <c r="M49" s="292">
        <f t="shared" si="20"/>
        <v>0</v>
      </c>
      <c r="N49" s="292">
        <f t="shared" si="20"/>
        <v>0</v>
      </c>
      <c r="O49" s="292">
        <f t="shared" si="20"/>
        <v>0</v>
      </c>
      <c r="P49" s="292">
        <f t="shared" si="20"/>
        <v>0</v>
      </c>
      <c r="Q49" s="292">
        <f t="shared" si="20"/>
        <v>0</v>
      </c>
      <c r="R49" s="292">
        <f t="shared" si="20"/>
        <v>0</v>
      </c>
      <c r="S49" s="292">
        <f t="shared" si="20"/>
        <v>3165</v>
      </c>
      <c r="T49" s="292">
        <f t="shared" si="20"/>
        <v>0</v>
      </c>
      <c r="U49" s="666">
        <f t="shared" si="20"/>
        <v>0</v>
      </c>
      <c r="V49" s="392"/>
      <c r="W49" s="397"/>
      <c r="X49" s="399" t="s">
        <v>16</v>
      </c>
    </row>
    <row r="50" spans="1:24" ht="15.75" customHeight="1">
      <c r="A50" s="377" t="s">
        <v>12</v>
      </c>
      <c r="B50" s="376" t="s">
        <v>35</v>
      </c>
      <c r="C50" s="285"/>
      <c r="D50" s="662">
        <f>D51+D52</f>
        <v>27250</v>
      </c>
      <c r="E50" s="324">
        <f t="shared" ref="E50:U50" si="21">E51+E52</f>
        <v>0</v>
      </c>
      <c r="F50" s="324">
        <f t="shared" si="21"/>
        <v>0</v>
      </c>
      <c r="G50" s="324">
        <f t="shared" si="21"/>
        <v>0</v>
      </c>
      <c r="H50" s="324">
        <f t="shared" si="21"/>
        <v>0</v>
      </c>
      <c r="I50" s="324">
        <f t="shared" si="21"/>
        <v>0</v>
      </c>
      <c r="J50" s="324">
        <f t="shared" si="21"/>
        <v>0</v>
      </c>
      <c r="K50" s="324">
        <f t="shared" si="21"/>
        <v>10750</v>
      </c>
      <c r="L50" s="324">
        <f t="shared" si="21"/>
        <v>0</v>
      </c>
      <c r="M50" s="324">
        <f t="shared" si="21"/>
        <v>0</v>
      </c>
      <c r="N50" s="324">
        <f t="shared" si="21"/>
        <v>0</v>
      </c>
      <c r="O50" s="324">
        <f t="shared" si="21"/>
        <v>16500</v>
      </c>
      <c r="P50" s="324">
        <f t="shared" si="21"/>
        <v>0</v>
      </c>
      <c r="Q50" s="324">
        <f t="shared" si="21"/>
        <v>0</v>
      </c>
      <c r="R50" s="324">
        <f t="shared" si="21"/>
        <v>0</v>
      </c>
      <c r="S50" s="324">
        <f t="shared" si="21"/>
        <v>0</v>
      </c>
      <c r="T50" s="324">
        <f t="shared" si="21"/>
        <v>0</v>
      </c>
      <c r="U50" s="670">
        <f t="shared" si="21"/>
        <v>0</v>
      </c>
      <c r="V50" s="427"/>
      <c r="W50" s="272" t="s">
        <v>35</v>
      </c>
      <c r="X50" s="272"/>
    </row>
    <row r="51" spans="1:24" ht="15.75" customHeight="1">
      <c r="A51" s="377" t="s">
        <v>12</v>
      </c>
      <c r="B51" s="376"/>
      <c r="C51" s="286" t="s">
        <v>15</v>
      </c>
      <c r="D51" s="662">
        <f>SUM(E51:U51)</f>
        <v>16500</v>
      </c>
      <c r="E51" s="324">
        <v>0</v>
      </c>
      <c r="F51" s="324">
        <v>0</v>
      </c>
      <c r="G51" s="324">
        <v>0</v>
      </c>
      <c r="H51" s="324">
        <v>0</v>
      </c>
      <c r="I51" s="324">
        <v>0</v>
      </c>
      <c r="J51" s="324">
        <v>0</v>
      </c>
      <c r="K51" s="324">
        <v>0</v>
      </c>
      <c r="L51" s="324">
        <v>0</v>
      </c>
      <c r="M51" s="324">
        <v>0</v>
      </c>
      <c r="N51" s="324">
        <v>0</v>
      </c>
      <c r="O51" s="324">
        <v>16500</v>
      </c>
      <c r="P51" s="324">
        <v>0</v>
      </c>
      <c r="Q51" s="324">
        <v>0</v>
      </c>
      <c r="R51" s="324">
        <v>0</v>
      </c>
      <c r="S51" s="324">
        <v>0</v>
      </c>
      <c r="T51" s="324">
        <v>0</v>
      </c>
      <c r="U51" s="670">
        <v>0</v>
      </c>
      <c r="V51" s="427"/>
      <c r="W51" s="272"/>
      <c r="X51" s="287" t="s">
        <v>15</v>
      </c>
    </row>
    <row r="52" spans="1:24" ht="15.75" customHeight="1">
      <c r="A52" s="377" t="s">
        <v>12</v>
      </c>
      <c r="B52" s="376"/>
      <c r="C52" s="286" t="s">
        <v>16</v>
      </c>
      <c r="D52" s="662">
        <f>SUM(E52:U52)</f>
        <v>10750</v>
      </c>
      <c r="E52" s="324">
        <v>0</v>
      </c>
      <c r="F52" s="324">
        <v>0</v>
      </c>
      <c r="G52" s="324">
        <v>0</v>
      </c>
      <c r="H52" s="324">
        <v>0</v>
      </c>
      <c r="I52" s="324">
        <v>0</v>
      </c>
      <c r="J52" s="324">
        <v>0</v>
      </c>
      <c r="K52" s="324">
        <v>10750</v>
      </c>
      <c r="L52" s="324">
        <v>0</v>
      </c>
      <c r="M52" s="324">
        <v>0</v>
      </c>
      <c r="N52" s="324">
        <v>0</v>
      </c>
      <c r="O52" s="324">
        <v>0</v>
      </c>
      <c r="P52" s="324">
        <v>0</v>
      </c>
      <c r="Q52" s="324">
        <v>0</v>
      </c>
      <c r="R52" s="324">
        <v>0</v>
      </c>
      <c r="S52" s="324">
        <v>0</v>
      </c>
      <c r="T52" s="324">
        <v>0</v>
      </c>
      <c r="U52" s="670">
        <v>0</v>
      </c>
      <c r="V52" s="427"/>
      <c r="W52" s="272"/>
      <c r="X52" s="287" t="s">
        <v>16</v>
      </c>
    </row>
    <row r="53" spans="1:24" ht="15.75" customHeight="1">
      <c r="A53" s="377" t="s">
        <v>12</v>
      </c>
      <c r="B53" s="1101" t="s">
        <v>36</v>
      </c>
      <c r="C53" s="1102"/>
      <c r="D53" s="662">
        <f>D54+D55</f>
        <v>3165</v>
      </c>
      <c r="E53" s="324">
        <f t="shared" ref="E53:U53" si="22">E54+E55</f>
        <v>0</v>
      </c>
      <c r="F53" s="324">
        <f t="shared" si="22"/>
        <v>0</v>
      </c>
      <c r="G53" s="324">
        <f t="shared" si="22"/>
        <v>0</v>
      </c>
      <c r="H53" s="324">
        <f t="shared" si="22"/>
        <v>0</v>
      </c>
      <c r="I53" s="324">
        <f t="shared" si="22"/>
        <v>0</v>
      </c>
      <c r="J53" s="324">
        <f t="shared" si="22"/>
        <v>0</v>
      </c>
      <c r="K53" s="324">
        <f t="shared" si="22"/>
        <v>0</v>
      </c>
      <c r="L53" s="324">
        <f t="shared" si="22"/>
        <v>0</v>
      </c>
      <c r="M53" s="324">
        <f t="shared" si="22"/>
        <v>0</v>
      </c>
      <c r="N53" s="324">
        <f t="shared" si="22"/>
        <v>0</v>
      </c>
      <c r="O53" s="324">
        <f t="shared" si="22"/>
        <v>0</v>
      </c>
      <c r="P53" s="324">
        <f t="shared" si="22"/>
        <v>0</v>
      </c>
      <c r="Q53" s="324">
        <f t="shared" si="22"/>
        <v>0</v>
      </c>
      <c r="R53" s="324">
        <f t="shared" si="22"/>
        <v>0</v>
      </c>
      <c r="S53" s="324">
        <f t="shared" si="22"/>
        <v>3165</v>
      </c>
      <c r="T53" s="324">
        <f t="shared" si="22"/>
        <v>0</v>
      </c>
      <c r="U53" s="670">
        <f t="shared" si="22"/>
        <v>0</v>
      </c>
      <c r="V53" s="427"/>
      <c r="W53" s="1101" t="s">
        <v>36</v>
      </c>
      <c r="X53" s="1101"/>
    </row>
    <row r="54" spans="1:24" ht="15.75" customHeight="1">
      <c r="A54" s="377" t="s">
        <v>12</v>
      </c>
      <c r="B54" s="376"/>
      <c r="C54" s="286" t="s">
        <v>15</v>
      </c>
      <c r="D54" s="662">
        <f>SUM(E54:U54)</f>
        <v>0</v>
      </c>
      <c r="E54" s="324">
        <v>0</v>
      </c>
      <c r="F54" s="324">
        <v>0</v>
      </c>
      <c r="G54" s="324">
        <v>0</v>
      </c>
      <c r="H54" s="324">
        <v>0</v>
      </c>
      <c r="I54" s="324">
        <v>0</v>
      </c>
      <c r="J54" s="324">
        <v>0</v>
      </c>
      <c r="K54" s="324">
        <v>0</v>
      </c>
      <c r="L54" s="324">
        <v>0</v>
      </c>
      <c r="M54" s="324">
        <v>0</v>
      </c>
      <c r="N54" s="324">
        <v>0</v>
      </c>
      <c r="O54" s="324">
        <v>0</v>
      </c>
      <c r="P54" s="324">
        <v>0</v>
      </c>
      <c r="Q54" s="324">
        <v>0</v>
      </c>
      <c r="R54" s="324">
        <v>0</v>
      </c>
      <c r="S54" s="324">
        <v>0</v>
      </c>
      <c r="T54" s="324">
        <v>0</v>
      </c>
      <c r="U54" s="670">
        <v>0</v>
      </c>
      <c r="V54" s="427"/>
      <c r="W54" s="272"/>
      <c r="X54" s="287" t="s">
        <v>15</v>
      </c>
    </row>
    <row r="55" spans="1:24" ht="15.75" customHeight="1">
      <c r="A55" s="377" t="s">
        <v>12</v>
      </c>
      <c r="B55" s="376"/>
      <c r="C55" s="286" t="s">
        <v>16</v>
      </c>
      <c r="D55" s="662">
        <f>SUM(E55:U55)</f>
        <v>3165</v>
      </c>
      <c r="E55" s="324">
        <v>0</v>
      </c>
      <c r="F55" s="324">
        <v>0</v>
      </c>
      <c r="G55" s="324">
        <v>0</v>
      </c>
      <c r="H55" s="324">
        <v>0</v>
      </c>
      <c r="I55" s="324">
        <v>0</v>
      </c>
      <c r="J55" s="324">
        <v>0</v>
      </c>
      <c r="K55" s="324">
        <v>0</v>
      </c>
      <c r="L55" s="324">
        <v>0</v>
      </c>
      <c r="M55" s="324">
        <v>0</v>
      </c>
      <c r="N55" s="324">
        <v>0</v>
      </c>
      <c r="O55" s="324">
        <v>0</v>
      </c>
      <c r="P55" s="324">
        <v>0</v>
      </c>
      <c r="Q55" s="324">
        <v>0</v>
      </c>
      <c r="R55" s="324">
        <v>0</v>
      </c>
      <c r="S55" s="324">
        <v>3165</v>
      </c>
      <c r="T55" s="324">
        <v>0</v>
      </c>
      <c r="U55" s="670">
        <v>0</v>
      </c>
      <c r="V55" s="427"/>
      <c r="W55" s="272"/>
      <c r="X55" s="287" t="s">
        <v>16</v>
      </c>
    </row>
    <row r="56" spans="1:24" ht="15.75" customHeight="1">
      <c r="A56" s="377" t="s">
        <v>12</v>
      </c>
      <c r="B56" s="1101" t="s">
        <v>37</v>
      </c>
      <c r="C56" s="1102"/>
      <c r="D56" s="662">
        <f>D57+D58</f>
        <v>2035</v>
      </c>
      <c r="E56" s="324">
        <f t="shared" ref="E56:U56" si="23">E57+E58</f>
        <v>0</v>
      </c>
      <c r="F56" s="324">
        <f t="shared" si="23"/>
        <v>0</v>
      </c>
      <c r="G56" s="324">
        <f t="shared" si="23"/>
        <v>0</v>
      </c>
      <c r="H56" s="324">
        <f t="shared" si="23"/>
        <v>0</v>
      </c>
      <c r="I56" s="324">
        <f t="shared" si="23"/>
        <v>0</v>
      </c>
      <c r="J56" s="324">
        <f t="shared" si="23"/>
        <v>0</v>
      </c>
      <c r="K56" s="324">
        <f t="shared" si="23"/>
        <v>0</v>
      </c>
      <c r="L56" s="324">
        <f t="shared" si="23"/>
        <v>0</v>
      </c>
      <c r="M56" s="324">
        <f t="shared" si="23"/>
        <v>0</v>
      </c>
      <c r="N56" s="324">
        <f t="shared" si="23"/>
        <v>0</v>
      </c>
      <c r="O56" s="324">
        <f t="shared" si="23"/>
        <v>0</v>
      </c>
      <c r="P56" s="324">
        <f t="shared" si="23"/>
        <v>0</v>
      </c>
      <c r="Q56" s="324">
        <f t="shared" si="23"/>
        <v>0</v>
      </c>
      <c r="R56" s="324">
        <f t="shared" si="23"/>
        <v>0</v>
      </c>
      <c r="S56" s="324">
        <f t="shared" si="23"/>
        <v>2035</v>
      </c>
      <c r="T56" s="324">
        <f t="shared" si="23"/>
        <v>0</v>
      </c>
      <c r="U56" s="670">
        <f t="shared" si="23"/>
        <v>0</v>
      </c>
      <c r="V56" s="428"/>
      <c r="W56" s="1101" t="s">
        <v>37</v>
      </c>
      <c r="X56" s="1101"/>
    </row>
    <row r="57" spans="1:24" ht="15.75" customHeight="1">
      <c r="A57" s="377" t="s">
        <v>12</v>
      </c>
      <c r="B57" s="376"/>
      <c r="C57" s="286" t="s">
        <v>15</v>
      </c>
      <c r="D57" s="662">
        <f>SUM(E57:U57)</f>
        <v>2035</v>
      </c>
      <c r="E57" s="324">
        <v>0</v>
      </c>
      <c r="F57" s="324">
        <v>0</v>
      </c>
      <c r="G57" s="324">
        <v>0</v>
      </c>
      <c r="H57" s="324">
        <v>0</v>
      </c>
      <c r="I57" s="324">
        <v>0</v>
      </c>
      <c r="J57" s="324">
        <v>0</v>
      </c>
      <c r="K57" s="324">
        <v>0</v>
      </c>
      <c r="L57" s="324">
        <v>0</v>
      </c>
      <c r="M57" s="324">
        <v>0</v>
      </c>
      <c r="N57" s="324">
        <v>0</v>
      </c>
      <c r="O57" s="324">
        <v>0</v>
      </c>
      <c r="P57" s="324">
        <v>0</v>
      </c>
      <c r="Q57" s="324">
        <v>0</v>
      </c>
      <c r="R57" s="324">
        <v>0</v>
      </c>
      <c r="S57" s="324">
        <v>2035</v>
      </c>
      <c r="T57" s="324">
        <v>0</v>
      </c>
      <c r="U57" s="670">
        <v>0</v>
      </c>
      <c r="V57" s="428"/>
      <c r="W57" s="272"/>
      <c r="X57" s="287" t="s">
        <v>15</v>
      </c>
    </row>
    <row r="58" spans="1:24" ht="15.75" customHeight="1">
      <c r="A58" s="377" t="s">
        <v>12</v>
      </c>
      <c r="B58" s="376"/>
      <c r="C58" s="286" t="s">
        <v>16</v>
      </c>
      <c r="D58" s="662">
        <f>SUM(E58:U58)</f>
        <v>0</v>
      </c>
      <c r="E58" s="324">
        <v>0</v>
      </c>
      <c r="F58" s="324">
        <v>0</v>
      </c>
      <c r="G58" s="324">
        <v>0</v>
      </c>
      <c r="H58" s="324">
        <v>0</v>
      </c>
      <c r="I58" s="324">
        <v>0</v>
      </c>
      <c r="J58" s="324">
        <v>0</v>
      </c>
      <c r="K58" s="324">
        <v>0</v>
      </c>
      <c r="L58" s="324">
        <v>0</v>
      </c>
      <c r="M58" s="324">
        <v>0</v>
      </c>
      <c r="N58" s="324">
        <v>0</v>
      </c>
      <c r="O58" s="324">
        <v>0</v>
      </c>
      <c r="P58" s="324">
        <v>0</v>
      </c>
      <c r="Q58" s="324">
        <v>0</v>
      </c>
      <c r="R58" s="324">
        <v>0</v>
      </c>
      <c r="S58" s="324">
        <v>0</v>
      </c>
      <c r="T58" s="324">
        <v>0</v>
      </c>
      <c r="U58" s="670">
        <v>0</v>
      </c>
      <c r="V58" s="366"/>
      <c r="W58" s="272"/>
      <c r="X58" s="287" t="s">
        <v>16</v>
      </c>
    </row>
    <row r="59" spans="1:24" ht="15.75" customHeight="1">
      <c r="A59" s="377"/>
      <c r="B59" s="381" t="s">
        <v>41</v>
      </c>
      <c r="C59" s="370"/>
      <c r="D59" s="662">
        <f>D60</f>
        <v>15500</v>
      </c>
      <c r="E59" s="324">
        <f t="shared" ref="E59:U59" si="24">E60</f>
        <v>0</v>
      </c>
      <c r="F59" s="324">
        <f t="shared" si="24"/>
        <v>0</v>
      </c>
      <c r="G59" s="324">
        <f t="shared" si="24"/>
        <v>0</v>
      </c>
      <c r="H59" s="324">
        <f t="shared" si="24"/>
        <v>0</v>
      </c>
      <c r="I59" s="324">
        <f t="shared" si="24"/>
        <v>0</v>
      </c>
      <c r="J59" s="324">
        <f t="shared" si="24"/>
        <v>0</v>
      </c>
      <c r="K59" s="324">
        <f t="shared" si="24"/>
        <v>3700</v>
      </c>
      <c r="L59" s="324">
        <f t="shared" si="24"/>
        <v>0</v>
      </c>
      <c r="M59" s="324">
        <f t="shared" si="24"/>
        <v>0</v>
      </c>
      <c r="N59" s="324">
        <f t="shared" si="24"/>
        <v>10000</v>
      </c>
      <c r="O59" s="324">
        <f t="shared" si="24"/>
        <v>1800</v>
      </c>
      <c r="P59" s="324">
        <f t="shared" si="24"/>
        <v>0</v>
      </c>
      <c r="Q59" s="324">
        <f t="shared" si="24"/>
        <v>0</v>
      </c>
      <c r="R59" s="324">
        <f t="shared" si="24"/>
        <v>0</v>
      </c>
      <c r="S59" s="324">
        <f t="shared" si="24"/>
        <v>0</v>
      </c>
      <c r="T59" s="324">
        <f t="shared" si="24"/>
        <v>0</v>
      </c>
      <c r="U59" s="670">
        <f t="shared" si="24"/>
        <v>0</v>
      </c>
      <c r="V59" s="366"/>
      <c r="W59" s="281" t="s">
        <v>41</v>
      </c>
      <c r="X59" s="369"/>
    </row>
    <row r="60" spans="1:24" ht="15.75" customHeight="1">
      <c r="A60" s="377"/>
      <c r="B60" s="381"/>
      <c r="C60" s="370" t="s">
        <v>15</v>
      </c>
      <c r="D60" s="662">
        <f>SUM(E60:U60)</f>
        <v>15500</v>
      </c>
      <c r="E60" s="324">
        <v>0</v>
      </c>
      <c r="F60" s="324">
        <v>0</v>
      </c>
      <c r="G60" s="324">
        <v>0</v>
      </c>
      <c r="H60" s="324">
        <v>0</v>
      </c>
      <c r="I60" s="324">
        <v>0</v>
      </c>
      <c r="J60" s="324">
        <v>0</v>
      </c>
      <c r="K60" s="324">
        <v>3700</v>
      </c>
      <c r="L60" s="324">
        <v>0</v>
      </c>
      <c r="M60" s="324">
        <v>0</v>
      </c>
      <c r="N60" s="324">
        <v>10000</v>
      </c>
      <c r="O60" s="324">
        <v>1800</v>
      </c>
      <c r="P60" s="324">
        <v>0</v>
      </c>
      <c r="Q60" s="324">
        <v>0</v>
      </c>
      <c r="R60" s="324">
        <v>0</v>
      </c>
      <c r="S60" s="324">
        <v>0</v>
      </c>
      <c r="T60" s="324">
        <v>0</v>
      </c>
      <c r="U60" s="670">
        <v>0</v>
      </c>
      <c r="V60" s="366"/>
      <c r="W60" s="281"/>
      <c r="X60" s="369" t="s">
        <v>15</v>
      </c>
    </row>
    <row r="61" spans="1:24" ht="33">
      <c r="A61" s="377"/>
      <c r="B61" s="281" t="s">
        <v>159</v>
      </c>
      <c r="C61" s="370"/>
      <c r="D61" s="668">
        <f>D62</f>
        <v>0</v>
      </c>
      <c r="E61" s="544">
        <f t="shared" ref="E61:U61" si="25">E62</f>
        <v>0</v>
      </c>
      <c r="F61" s="544">
        <f t="shared" si="25"/>
        <v>0</v>
      </c>
      <c r="G61" s="544">
        <f t="shared" si="25"/>
        <v>0</v>
      </c>
      <c r="H61" s="544">
        <f t="shared" si="25"/>
        <v>0</v>
      </c>
      <c r="I61" s="544">
        <f t="shared" si="25"/>
        <v>0</v>
      </c>
      <c r="J61" s="544">
        <f t="shared" si="25"/>
        <v>0</v>
      </c>
      <c r="K61" s="544">
        <f t="shared" si="25"/>
        <v>0</v>
      </c>
      <c r="L61" s="544">
        <f t="shared" si="25"/>
        <v>0</v>
      </c>
      <c r="M61" s="544">
        <f t="shared" si="25"/>
        <v>0</v>
      </c>
      <c r="N61" s="544">
        <f t="shared" si="25"/>
        <v>0</v>
      </c>
      <c r="O61" s="544">
        <f t="shared" si="25"/>
        <v>0</v>
      </c>
      <c r="P61" s="544">
        <f t="shared" si="25"/>
        <v>0</v>
      </c>
      <c r="Q61" s="544">
        <f t="shared" si="25"/>
        <v>0</v>
      </c>
      <c r="R61" s="544">
        <f t="shared" si="25"/>
        <v>0</v>
      </c>
      <c r="S61" s="544">
        <f t="shared" si="25"/>
        <v>0</v>
      </c>
      <c r="T61" s="544">
        <f t="shared" si="25"/>
        <v>0</v>
      </c>
      <c r="U61" s="669">
        <f t="shared" si="25"/>
        <v>0</v>
      </c>
      <c r="V61" s="366"/>
      <c r="W61" s="281" t="s">
        <v>159</v>
      </c>
      <c r="X61" s="369"/>
    </row>
    <row r="62" spans="1:24" ht="15.75" customHeight="1">
      <c r="A62" s="377"/>
      <c r="B62" s="381"/>
      <c r="C62" s="370" t="s">
        <v>160</v>
      </c>
      <c r="D62" s="668">
        <f>SUM(E62:U62)</f>
        <v>0</v>
      </c>
      <c r="E62" s="544">
        <v>0</v>
      </c>
      <c r="F62" s="544">
        <v>0</v>
      </c>
      <c r="G62" s="544">
        <v>0</v>
      </c>
      <c r="H62" s="544">
        <v>0</v>
      </c>
      <c r="I62" s="544">
        <v>0</v>
      </c>
      <c r="J62" s="544">
        <v>0</v>
      </c>
      <c r="K62" s="544">
        <v>0</v>
      </c>
      <c r="L62" s="544">
        <v>0</v>
      </c>
      <c r="M62" s="544">
        <v>0</v>
      </c>
      <c r="N62" s="544">
        <v>0</v>
      </c>
      <c r="O62" s="544">
        <v>0</v>
      </c>
      <c r="P62" s="544">
        <v>0</v>
      </c>
      <c r="Q62" s="544">
        <v>0</v>
      </c>
      <c r="R62" s="544">
        <v>0</v>
      </c>
      <c r="S62" s="544">
        <v>0</v>
      </c>
      <c r="T62" s="544">
        <v>0</v>
      </c>
      <c r="U62" s="669">
        <v>0</v>
      </c>
      <c r="V62" s="366"/>
      <c r="W62" s="281"/>
      <c r="X62" s="441" t="s">
        <v>107</v>
      </c>
    </row>
    <row r="63" spans="1:24" customFormat="1">
      <c r="A63" s="377"/>
      <c r="B63" s="281" t="s">
        <v>204</v>
      </c>
      <c r="C63" s="683"/>
      <c r="D63" s="668">
        <f>SUM(E63:U63)</f>
        <v>0</v>
      </c>
      <c r="E63" s="544">
        <f t="shared" ref="E63:U63" si="26">SUM(E64:E64)</f>
        <v>0</v>
      </c>
      <c r="F63" s="544">
        <f t="shared" si="26"/>
        <v>0</v>
      </c>
      <c r="G63" s="544">
        <f t="shared" si="26"/>
        <v>0</v>
      </c>
      <c r="H63" s="544">
        <f t="shared" si="26"/>
        <v>0</v>
      </c>
      <c r="I63" s="544">
        <f t="shared" si="26"/>
        <v>0</v>
      </c>
      <c r="J63" s="544">
        <f t="shared" si="26"/>
        <v>0</v>
      </c>
      <c r="K63" s="544">
        <f t="shared" si="26"/>
        <v>0</v>
      </c>
      <c r="L63" s="544">
        <f t="shared" si="26"/>
        <v>0</v>
      </c>
      <c r="M63" s="544">
        <f t="shared" si="26"/>
        <v>0</v>
      </c>
      <c r="N63" s="544">
        <f t="shared" si="26"/>
        <v>0</v>
      </c>
      <c r="O63" s="544">
        <f t="shared" si="26"/>
        <v>0</v>
      </c>
      <c r="P63" s="544">
        <f t="shared" si="26"/>
        <v>0</v>
      </c>
      <c r="Q63" s="544">
        <f t="shared" si="26"/>
        <v>0</v>
      </c>
      <c r="R63" s="544">
        <f t="shared" si="26"/>
        <v>0</v>
      </c>
      <c r="S63" s="544">
        <f t="shared" si="26"/>
        <v>0</v>
      </c>
      <c r="T63" s="544">
        <f t="shared" si="26"/>
        <v>0</v>
      </c>
      <c r="U63" s="669">
        <f t="shared" si="26"/>
        <v>0</v>
      </c>
      <c r="V63" s="681"/>
      <c r="W63" s="281" t="s">
        <v>204</v>
      </c>
      <c r="X63" s="682"/>
    </row>
    <row r="64" spans="1:24" customFormat="1">
      <c r="A64" s="377"/>
      <c r="B64" s="381"/>
      <c r="C64" s="683" t="s">
        <v>205</v>
      </c>
      <c r="D64" s="668">
        <f>SUM(E64:U64)</f>
        <v>0</v>
      </c>
      <c r="E64" s="544">
        <v>0</v>
      </c>
      <c r="F64" s="544">
        <v>0</v>
      </c>
      <c r="G64" s="544">
        <v>0</v>
      </c>
      <c r="H64" s="544">
        <v>0</v>
      </c>
      <c r="I64" s="544">
        <v>0</v>
      </c>
      <c r="J64" s="544">
        <v>0</v>
      </c>
      <c r="K64" s="544">
        <v>0</v>
      </c>
      <c r="L64" s="544">
        <v>0</v>
      </c>
      <c r="M64" s="544">
        <v>0</v>
      </c>
      <c r="N64" s="544">
        <v>0</v>
      </c>
      <c r="O64" s="544">
        <v>0</v>
      </c>
      <c r="P64" s="544">
        <v>0</v>
      </c>
      <c r="Q64" s="544">
        <v>0</v>
      </c>
      <c r="R64" s="544">
        <v>0</v>
      </c>
      <c r="S64" s="544">
        <v>0</v>
      </c>
      <c r="T64" s="544">
        <v>0</v>
      </c>
      <c r="U64" s="669">
        <v>0</v>
      </c>
      <c r="V64" s="681"/>
      <c r="W64" s="281"/>
      <c r="X64" s="682" t="s">
        <v>205</v>
      </c>
    </row>
    <row r="65" spans="1:24" ht="15.75" customHeight="1">
      <c r="A65" s="406" t="s">
        <v>43</v>
      </c>
      <c r="B65" s="411"/>
      <c r="C65" s="412"/>
      <c r="D65" s="664">
        <f>D66+D67</f>
        <v>6354</v>
      </c>
      <c r="E65" s="539">
        <f t="shared" ref="E65:U65" si="27">E66+E67</f>
        <v>38</v>
      </c>
      <c r="F65" s="539">
        <f t="shared" si="27"/>
        <v>12</v>
      </c>
      <c r="G65" s="539">
        <f t="shared" si="27"/>
        <v>15</v>
      </c>
      <c r="H65" s="539">
        <f t="shared" si="27"/>
        <v>5</v>
      </c>
      <c r="I65" s="539">
        <f t="shared" si="27"/>
        <v>26</v>
      </c>
      <c r="J65" s="539">
        <f t="shared" si="27"/>
        <v>7</v>
      </c>
      <c r="K65" s="539">
        <f t="shared" si="27"/>
        <v>5</v>
      </c>
      <c r="L65" s="539">
        <f t="shared" si="27"/>
        <v>0</v>
      </c>
      <c r="M65" s="539">
        <f t="shared" si="27"/>
        <v>105</v>
      </c>
      <c r="N65" s="539">
        <f t="shared" si="27"/>
        <v>0</v>
      </c>
      <c r="O65" s="539">
        <f t="shared" si="27"/>
        <v>0</v>
      </c>
      <c r="P65" s="539">
        <f t="shared" si="27"/>
        <v>1012</v>
      </c>
      <c r="Q65" s="539">
        <f t="shared" si="27"/>
        <v>0</v>
      </c>
      <c r="R65" s="539">
        <f t="shared" si="27"/>
        <v>5004</v>
      </c>
      <c r="S65" s="539">
        <f t="shared" si="27"/>
        <v>120</v>
      </c>
      <c r="T65" s="539">
        <f t="shared" si="27"/>
        <v>5</v>
      </c>
      <c r="U65" s="591">
        <f t="shared" si="27"/>
        <v>0</v>
      </c>
      <c r="V65" s="409" t="s">
        <v>43</v>
      </c>
      <c r="W65" s="413"/>
      <c r="X65" s="413"/>
    </row>
    <row r="66" spans="1:24" ht="15.75" customHeight="1">
      <c r="A66" s="421" t="s">
        <v>12</v>
      </c>
      <c r="B66" s="422"/>
      <c r="C66" s="278" t="s">
        <v>15</v>
      </c>
      <c r="D66" s="291">
        <f>SUM(E66:U66)</f>
        <v>6000</v>
      </c>
      <c r="E66" s="292">
        <v>0</v>
      </c>
      <c r="F66" s="292">
        <v>0</v>
      </c>
      <c r="G66" s="292">
        <v>0</v>
      </c>
      <c r="H66" s="292">
        <v>0</v>
      </c>
      <c r="I66" s="292">
        <v>0</v>
      </c>
      <c r="J66" s="292">
        <v>0</v>
      </c>
      <c r="K66" s="292">
        <v>0</v>
      </c>
      <c r="L66" s="292">
        <v>0</v>
      </c>
      <c r="M66" s="292">
        <v>0</v>
      </c>
      <c r="N66" s="292">
        <v>0</v>
      </c>
      <c r="O66" s="292">
        <v>0</v>
      </c>
      <c r="P66" s="292">
        <v>1000</v>
      </c>
      <c r="Q66" s="292">
        <v>0</v>
      </c>
      <c r="R66" s="292">
        <v>5000</v>
      </c>
      <c r="S66" s="292">
        <v>0</v>
      </c>
      <c r="T66" s="292">
        <v>0</v>
      </c>
      <c r="U66" s="666">
        <v>0</v>
      </c>
      <c r="V66" s="277" t="s">
        <v>12</v>
      </c>
      <c r="W66" s="290"/>
      <c r="X66" s="277" t="s">
        <v>15</v>
      </c>
    </row>
    <row r="67" spans="1:24" ht="15.75" customHeight="1">
      <c r="A67" s="421"/>
      <c r="B67" s="422"/>
      <c r="C67" s="278" t="s">
        <v>16</v>
      </c>
      <c r="D67" s="291">
        <f>SUM(E67:U67)</f>
        <v>354</v>
      </c>
      <c r="E67" s="292">
        <v>38</v>
      </c>
      <c r="F67" s="292">
        <v>12</v>
      </c>
      <c r="G67" s="292">
        <v>15</v>
      </c>
      <c r="H67" s="292">
        <v>5</v>
      </c>
      <c r="I67" s="292">
        <v>26</v>
      </c>
      <c r="J67" s="292">
        <v>7</v>
      </c>
      <c r="K67" s="292">
        <v>5</v>
      </c>
      <c r="L67" s="292">
        <v>0</v>
      </c>
      <c r="M67" s="292">
        <v>105</v>
      </c>
      <c r="N67" s="292">
        <v>0</v>
      </c>
      <c r="O67" s="292">
        <v>0</v>
      </c>
      <c r="P67" s="292">
        <v>12</v>
      </c>
      <c r="Q67" s="292">
        <v>0</v>
      </c>
      <c r="R67" s="292">
        <v>4</v>
      </c>
      <c r="S67" s="292">
        <v>120</v>
      </c>
      <c r="T67" s="292">
        <v>5</v>
      </c>
      <c r="U67" s="666">
        <v>0</v>
      </c>
      <c r="V67" s="277"/>
      <c r="W67" s="290"/>
      <c r="X67" s="277" t="s">
        <v>16</v>
      </c>
    </row>
    <row r="68" spans="1:24" ht="15.75" customHeight="1">
      <c r="A68" s="414" t="s">
        <v>161</v>
      </c>
      <c r="B68" s="411"/>
      <c r="C68" s="415"/>
      <c r="D68" s="664">
        <v>380700</v>
      </c>
      <c r="E68" s="539">
        <v>0</v>
      </c>
      <c r="F68" s="539">
        <v>0</v>
      </c>
      <c r="G68" s="539">
        <v>0</v>
      </c>
      <c r="H68" s="539">
        <v>0</v>
      </c>
      <c r="I68" s="539">
        <v>0</v>
      </c>
      <c r="J68" s="539">
        <v>0</v>
      </c>
      <c r="K68" s="539">
        <v>0</v>
      </c>
      <c r="L68" s="539">
        <v>0</v>
      </c>
      <c r="M68" s="539">
        <v>0</v>
      </c>
      <c r="N68" s="539">
        <v>0</v>
      </c>
      <c r="O68" s="539">
        <v>0</v>
      </c>
      <c r="P68" s="539">
        <v>380700</v>
      </c>
      <c r="Q68" s="539">
        <v>0</v>
      </c>
      <c r="R68" s="539">
        <v>0</v>
      </c>
      <c r="S68" s="539">
        <v>0</v>
      </c>
      <c r="T68" s="539">
        <v>0</v>
      </c>
      <c r="U68" s="591">
        <v>0</v>
      </c>
      <c r="V68" s="414" t="s">
        <v>161</v>
      </c>
      <c r="W68" s="413"/>
      <c r="X68" s="416"/>
    </row>
    <row r="69" spans="1:24" ht="15.75" customHeight="1" thickBot="1">
      <c r="A69" s="423" t="s">
        <v>12</v>
      </c>
      <c r="B69" s="424"/>
      <c r="C69" s="425" t="s">
        <v>162</v>
      </c>
      <c r="D69" s="300">
        <v>380700</v>
      </c>
      <c r="E69" s="301">
        <v>0</v>
      </c>
      <c r="F69" s="301">
        <v>0</v>
      </c>
      <c r="G69" s="301">
        <v>0</v>
      </c>
      <c r="H69" s="301">
        <v>0</v>
      </c>
      <c r="I69" s="301">
        <v>0</v>
      </c>
      <c r="J69" s="301">
        <v>0</v>
      </c>
      <c r="K69" s="301">
        <v>0</v>
      </c>
      <c r="L69" s="301">
        <v>0</v>
      </c>
      <c r="M69" s="301">
        <v>0</v>
      </c>
      <c r="N69" s="301">
        <v>0</v>
      </c>
      <c r="O69" s="301">
        <v>0</v>
      </c>
      <c r="P69" s="301">
        <v>380700</v>
      </c>
      <c r="Q69" s="301">
        <v>0</v>
      </c>
      <c r="R69" s="301">
        <v>0</v>
      </c>
      <c r="S69" s="301">
        <v>0</v>
      </c>
      <c r="T69" s="301">
        <v>0</v>
      </c>
      <c r="U69" s="667">
        <v>0</v>
      </c>
      <c r="V69" s="297"/>
      <c r="W69" s="298"/>
      <c r="X69" s="426" t="s">
        <v>162</v>
      </c>
    </row>
    <row r="70" spans="1:24" ht="6.75" customHeight="1">
      <c r="A70" s="378"/>
      <c r="B70" s="383"/>
      <c r="C70" s="372"/>
      <c r="D70" s="384"/>
      <c r="E70" s="384"/>
      <c r="F70" s="384"/>
      <c r="G70" s="384"/>
      <c r="H70" s="384"/>
      <c r="I70" s="384"/>
      <c r="J70" s="384"/>
      <c r="K70" s="384"/>
      <c r="L70" s="384"/>
      <c r="M70" s="384"/>
      <c r="N70" s="384"/>
      <c r="O70" s="385"/>
      <c r="P70" s="385"/>
      <c r="Q70" s="385"/>
      <c r="R70" s="385"/>
      <c r="S70" s="385"/>
      <c r="T70" s="385"/>
      <c r="U70" s="385"/>
      <c r="V70" s="372"/>
      <c r="W70" s="349"/>
      <c r="X70" s="372"/>
    </row>
    <row r="71" spans="1:24" s="123" customFormat="1" ht="12" customHeight="1">
      <c r="A71" s="373" t="s">
        <v>434</v>
      </c>
      <c r="B71" s="373"/>
    </row>
    <row r="72" spans="1:24" s="123" customFormat="1" ht="12" customHeight="1">
      <c r="A72" s="373" t="s">
        <v>435</v>
      </c>
      <c r="B72" s="373"/>
    </row>
    <row r="73" spans="1:24" s="123" customFormat="1" ht="12" customHeight="1">
      <c r="A73" s="373" t="s">
        <v>419</v>
      </c>
      <c r="B73" s="373"/>
    </row>
    <row r="74" spans="1:24" s="123" customFormat="1" ht="12" customHeight="1">
      <c r="A74" s="373" t="s">
        <v>163</v>
      </c>
      <c r="B74" s="373"/>
    </row>
    <row r="75" spans="1:24" s="123" customFormat="1" ht="13.5">
      <c r="A75" s="123" t="s">
        <v>436</v>
      </c>
      <c r="B75" s="373"/>
    </row>
  </sheetData>
  <mergeCells count="28">
    <mergeCell ref="B53:C53"/>
    <mergeCell ref="W53:X53"/>
    <mergeCell ref="B56:C56"/>
    <mergeCell ref="W56:X56"/>
    <mergeCell ref="B40:C40"/>
    <mergeCell ref="W40:X40"/>
    <mergeCell ref="B42:C42"/>
    <mergeCell ref="W42:X42"/>
    <mergeCell ref="B45:C45"/>
    <mergeCell ref="W45:X45"/>
    <mergeCell ref="B32:C32"/>
    <mergeCell ref="W32:X32"/>
    <mergeCell ref="B35:C35"/>
    <mergeCell ref="W35:X35"/>
    <mergeCell ref="B38:C38"/>
    <mergeCell ref="W38:X38"/>
    <mergeCell ref="B23:C23"/>
    <mergeCell ref="W23:X23"/>
    <mergeCell ref="B26:C26"/>
    <mergeCell ref="W26:X26"/>
    <mergeCell ref="B29:C29"/>
    <mergeCell ref="W29:X29"/>
    <mergeCell ref="A3:C4"/>
    <mergeCell ref="V3:X4"/>
    <mergeCell ref="A5:C5"/>
    <mergeCell ref="V5:X5"/>
    <mergeCell ref="A8:C8"/>
    <mergeCell ref="V8:X8"/>
  </mergeCells>
  <phoneticPr fontId="1" type="noConversion"/>
  <printOptions horizontalCentered="1"/>
  <pageMargins left="0.23622047244094491" right="0.23622047244094491" top="0.35433070866141736" bottom="0.35433070866141736" header="0.31496062992125984" footer="0.31496062992125984"/>
  <pageSetup paperSize="8" scale="45" orientation="landscape" r:id="rId1"/>
  <ignoredErrors>
    <ignoredError sqref="D51:D52 E32:U32" formulaRange="1"/>
    <ignoredError sqref="D53:D60 E29:U29" formula="1" formulaRange="1"/>
    <ignoredError sqref="D61 D45 D29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X74"/>
  <sheetViews>
    <sheetView view="pageBreakPreview" zoomScale="70" zoomScaleNormal="70" zoomScaleSheetLayoutView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6.5"/>
  <cols>
    <col min="2" max="2" width="11" customWidth="1"/>
    <col min="4" max="4" width="12.375" customWidth="1"/>
    <col min="5" max="21" width="11.875" customWidth="1"/>
    <col min="23" max="23" width="11.75" customWidth="1"/>
  </cols>
  <sheetData>
    <row r="1" spans="1:24" ht="26.25">
      <c r="A1" s="391" t="s">
        <v>522</v>
      </c>
      <c r="B1" s="374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</row>
    <row r="2" spans="1:24" ht="17.25" thickBot="1">
      <c r="A2" s="375"/>
      <c r="B2" s="375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5" t="s">
        <v>143</v>
      </c>
    </row>
    <row r="3" spans="1:24">
      <c r="A3" s="1112" t="s">
        <v>50</v>
      </c>
      <c r="B3" s="1112"/>
      <c r="C3" s="1113"/>
      <c r="D3" s="198" t="s">
        <v>52</v>
      </c>
      <c r="E3" s="196" t="s">
        <v>53</v>
      </c>
      <c r="F3" s="196" t="s">
        <v>54</v>
      </c>
      <c r="G3" s="196" t="s">
        <v>55</v>
      </c>
      <c r="H3" s="196" t="s">
        <v>56</v>
      </c>
      <c r="I3" s="196" t="s">
        <v>57</v>
      </c>
      <c r="J3" s="196" t="s">
        <v>58</v>
      </c>
      <c r="K3" s="196" t="s">
        <v>59</v>
      </c>
      <c r="L3" s="483" t="s">
        <v>60</v>
      </c>
      <c r="M3" s="198" t="s">
        <v>61</v>
      </c>
      <c r="N3" s="196" t="s">
        <v>62</v>
      </c>
      <c r="O3" s="196" t="s">
        <v>63</v>
      </c>
      <c r="P3" s="196" t="s">
        <v>64</v>
      </c>
      <c r="Q3" s="196" t="s">
        <v>65</v>
      </c>
      <c r="R3" s="196" t="s">
        <v>66</v>
      </c>
      <c r="S3" s="196" t="s">
        <v>67</v>
      </c>
      <c r="T3" s="197" t="s">
        <v>68</v>
      </c>
      <c r="U3" s="388" t="s">
        <v>69</v>
      </c>
      <c r="V3" s="1112" t="s">
        <v>50</v>
      </c>
      <c r="W3" s="1112"/>
      <c r="X3" s="1112"/>
    </row>
    <row r="4" spans="1:24">
      <c r="A4" s="1114"/>
      <c r="B4" s="1114"/>
      <c r="C4" s="1115"/>
      <c r="D4" s="203" t="s">
        <v>70</v>
      </c>
      <c r="E4" s="201" t="s">
        <v>71</v>
      </c>
      <c r="F4" s="201" t="s">
        <v>72</v>
      </c>
      <c r="G4" s="201" t="s">
        <v>73</v>
      </c>
      <c r="H4" s="201" t="s">
        <v>74</v>
      </c>
      <c r="I4" s="201" t="s">
        <v>75</v>
      </c>
      <c r="J4" s="201" t="s">
        <v>76</v>
      </c>
      <c r="K4" s="201" t="s">
        <v>77</v>
      </c>
      <c r="L4" s="201" t="s">
        <v>78</v>
      </c>
      <c r="M4" s="203" t="s">
        <v>79</v>
      </c>
      <c r="N4" s="201" t="s">
        <v>80</v>
      </c>
      <c r="O4" s="201" t="s">
        <v>81</v>
      </c>
      <c r="P4" s="201" t="s">
        <v>82</v>
      </c>
      <c r="Q4" s="201" t="s">
        <v>83</v>
      </c>
      <c r="R4" s="201" t="s">
        <v>84</v>
      </c>
      <c r="S4" s="201" t="s">
        <v>85</v>
      </c>
      <c r="T4" s="202" t="s">
        <v>86</v>
      </c>
      <c r="U4" s="389" t="s">
        <v>87</v>
      </c>
      <c r="V4" s="1114"/>
      <c r="W4" s="1114"/>
      <c r="X4" s="1114"/>
    </row>
    <row r="5" spans="1:24">
      <c r="A5" s="1116" t="s">
        <v>531</v>
      </c>
      <c r="B5" s="1116"/>
      <c r="C5" s="1116"/>
      <c r="D5" s="484">
        <f>D6+D7</f>
        <v>13729225.199999999</v>
      </c>
      <c r="E5" s="485">
        <f t="shared" ref="E5:U5" si="0">E6+E7</f>
        <v>126607</v>
      </c>
      <c r="F5" s="485">
        <f t="shared" si="0"/>
        <v>129480</v>
      </c>
      <c r="G5" s="485">
        <f t="shared" si="0"/>
        <v>72096</v>
      </c>
      <c r="H5" s="485">
        <f t="shared" si="0"/>
        <v>391867</v>
      </c>
      <c r="I5" s="485">
        <f t="shared" si="0"/>
        <v>83729</v>
      </c>
      <c r="J5" s="485">
        <f t="shared" si="0"/>
        <v>27221</v>
      </c>
      <c r="K5" s="485">
        <f t="shared" si="0"/>
        <v>143136.5</v>
      </c>
      <c r="L5" s="485">
        <f t="shared" si="0"/>
        <v>16542</v>
      </c>
      <c r="M5" s="485">
        <f t="shared" si="0"/>
        <v>1019884</v>
      </c>
      <c r="N5" s="485">
        <f t="shared" si="0"/>
        <v>1010524</v>
      </c>
      <c r="O5" s="485">
        <f t="shared" si="0"/>
        <v>701374</v>
      </c>
      <c r="P5" s="485">
        <f t="shared" si="0"/>
        <v>2027095</v>
      </c>
      <c r="Q5" s="485">
        <f t="shared" si="0"/>
        <v>827090</v>
      </c>
      <c r="R5" s="485">
        <f t="shared" si="0"/>
        <v>3069987</v>
      </c>
      <c r="S5" s="485">
        <f t="shared" si="0"/>
        <v>2784959.2</v>
      </c>
      <c r="T5" s="485">
        <f t="shared" si="0"/>
        <v>785034.5</v>
      </c>
      <c r="U5" s="490">
        <f t="shared" si="0"/>
        <v>512599</v>
      </c>
      <c r="V5" s="1116" t="s">
        <v>531</v>
      </c>
      <c r="W5" s="1116"/>
      <c r="X5" s="1116"/>
    </row>
    <row r="6" spans="1:24">
      <c r="A6" s="382"/>
      <c r="B6" s="379"/>
      <c r="C6" s="679" t="s">
        <v>15</v>
      </c>
      <c r="D6" s="486">
        <f t="shared" ref="D6:U6" si="1">D10+D13+D16+D19+D21+D48+D66+D69</f>
        <v>9645563</v>
      </c>
      <c r="E6" s="487">
        <f t="shared" si="1"/>
        <v>74415</v>
      </c>
      <c r="F6" s="487">
        <f t="shared" si="1"/>
        <v>103424</v>
      </c>
      <c r="G6" s="487">
        <f t="shared" si="1"/>
        <v>52734</v>
      </c>
      <c r="H6" s="487">
        <f t="shared" si="1"/>
        <v>365546</v>
      </c>
      <c r="I6" s="487">
        <f t="shared" si="1"/>
        <v>66729</v>
      </c>
      <c r="J6" s="487">
        <f t="shared" si="1"/>
        <v>14865</v>
      </c>
      <c r="K6" s="487">
        <f t="shared" si="1"/>
        <v>76269</v>
      </c>
      <c r="L6" s="487">
        <f t="shared" si="1"/>
        <v>12465</v>
      </c>
      <c r="M6" s="487">
        <f t="shared" si="1"/>
        <v>942006</v>
      </c>
      <c r="N6" s="487">
        <f t="shared" si="1"/>
        <v>968409</v>
      </c>
      <c r="O6" s="487">
        <f t="shared" si="1"/>
        <v>655444</v>
      </c>
      <c r="P6" s="487">
        <f t="shared" si="1"/>
        <v>1995756</v>
      </c>
      <c r="Q6" s="487">
        <f t="shared" si="1"/>
        <v>786033</v>
      </c>
      <c r="R6" s="487">
        <f t="shared" si="1"/>
        <v>1323757</v>
      </c>
      <c r="S6" s="487">
        <f t="shared" si="1"/>
        <v>997701</v>
      </c>
      <c r="T6" s="487">
        <f t="shared" si="1"/>
        <v>721251</v>
      </c>
      <c r="U6" s="491">
        <f t="shared" si="1"/>
        <v>488759</v>
      </c>
      <c r="V6" s="282"/>
      <c r="W6" s="678"/>
      <c r="X6" s="678" t="s">
        <v>15</v>
      </c>
    </row>
    <row r="7" spans="1:24">
      <c r="A7" s="382"/>
      <c r="B7" s="379"/>
      <c r="C7" s="679" t="s">
        <v>16</v>
      </c>
      <c r="D7" s="486">
        <f t="shared" ref="D7:U7" si="2">D11+D14+D17+D22+D49+D67</f>
        <v>4083662.2</v>
      </c>
      <c r="E7" s="487">
        <f t="shared" si="2"/>
        <v>52192</v>
      </c>
      <c r="F7" s="487">
        <f t="shared" si="2"/>
        <v>26056</v>
      </c>
      <c r="G7" s="487">
        <f t="shared" si="2"/>
        <v>19362</v>
      </c>
      <c r="H7" s="487">
        <f t="shared" si="2"/>
        <v>26321</v>
      </c>
      <c r="I7" s="487">
        <f t="shared" si="2"/>
        <v>17000</v>
      </c>
      <c r="J7" s="487">
        <f t="shared" si="2"/>
        <v>12356</v>
      </c>
      <c r="K7" s="487">
        <f t="shared" si="2"/>
        <v>66867.5</v>
      </c>
      <c r="L7" s="487">
        <f t="shared" si="2"/>
        <v>4077</v>
      </c>
      <c r="M7" s="487">
        <f t="shared" si="2"/>
        <v>77878</v>
      </c>
      <c r="N7" s="487">
        <f t="shared" si="2"/>
        <v>42115</v>
      </c>
      <c r="O7" s="487">
        <f t="shared" si="2"/>
        <v>45930</v>
      </c>
      <c r="P7" s="487">
        <f t="shared" si="2"/>
        <v>31339</v>
      </c>
      <c r="Q7" s="487">
        <f t="shared" si="2"/>
        <v>41057</v>
      </c>
      <c r="R7" s="487">
        <f t="shared" si="2"/>
        <v>1746230</v>
      </c>
      <c r="S7" s="487">
        <f t="shared" si="2"/>
        <v>1787258.2000000002</v>
      </c>
      <c r="T7" s="487">
        <f t="shared" si="2"/>
        <v>63783.5</v>
      </c>
      <c r="U7" s="491">
        <f t="shared" si="2"/>
        <v>23840</v>
      </c>
      <c r="V7" s="282"/>
      <c r="W7" s="678"/>
      <c r="X7" s="678" t="s">
        <v>16</v>
      </c>
    </row>
    <row r="8" spans="1:24">
      <c r="A8" s="1117" t="s">
        <v>12</v>
      </c>
      <c r="B8" s="1117"/>
      <c r="C8" s="1117"/>
      <c r="D8" s="488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7"/>
      <c r="P8" s="487"/>
      <c r="Q8" s="487"/>
      <c r="R8" s="487"/>
      <c r="S8" s="487"/>
      <c r="T8" s="487"/>
      <c r="U8" s="491"/>
      <c r="V8" s="1117" t="s">
        <v>12</v>
      </c>
      <c r="W8" s="1117"/>
      <c r="X8" s="1117"/>
    </row>
    <row r="9" spans="1:24">
      <c r="A9" s="680" t="s">
        <v>47</v>
      </c>
      <c r="B9" s="401"/>
      <c r="C9" s="402"/>
      <c r="D9" s="664">
        <f>D10+D11</f>
        <v>3615198</v>
      </c>
      <c r="E9" s="539">
        <f t="shared" ref="E9:U9" si="3">E10+E11</f>
        <v>65027</v>
      </c>
      <c r="F9" s="539">
        <f t="shared" si="3"/>
        <v>77323</v>
      </c>
      <c r="G9" s="539">
        <f t="shared" si="3"/>
        <v>42897</v>
      </c>
      <c r="H9" s="539">
        <f t="shared" si="3"/>
        <v>44503</v>
      </c>
      <c r="I9" s="539">
        <f t="shared" si="3"/>
        <v>75818</v>
      </c>
      <c r="J9" s="539">
        <f t="shared" si="3"/>
        <v>26619</v>
      </c>
      <c r="K9" s="539">
        <f t="shared" si="3"/>
        <v>19803</v>
      </c>
      <c r="L9" s="539">
        <f t="shared" si="3"/>
        <v>11582</v>
      </c>
      <c r="M9" s="539">
        <f t="shared" si="3"/>
        <v>209792</v>
      </c>
      <c r="N9" s="539">
        <f t="shared" si="3"/>
        <v>156752</v>
      </c>
      <c r="O9" s="539">
        <f t="shared" si="3"/>
        <v>157107</v>
      </c>
      <c r="P9" s="539">
        <f t="shared" si="3"/>
        <v>369983</v>
      </c>
      <c r="Q9" s="539">
        <f t="shared" si="3"/>
        <v>662738</v>
      </c>
      <c r="R9" s="539">
        <f t="shared" si="3"/>
        <v>920216</v>
      </c>
      <c r="S9" s="539">
        <f t="shared" si="3"/>
        <v>377967</v>
      </c>
      <c r="T9" s="539">
        <f t="shared" si="3"/>
        <v>291394</v>
      </c>
      <c r="U9" s="665">
        <f t="shared" si="3"/>
        <v>105677</v>
      </c>
      <c r="V9" s="404" t="s">
        <v>47</v>
      </c>
      <c r="W9" s="405"/>
      <c r="X9" s="405"/>
    </row>
    <row r="10" spans="1:24">
      <c r="A10" s="417" t="s">
        <v>12</v>
      </c>
      <c r="B10" s="417"/>
      <c r="C10" s="393" t="s">
        <v>15</v>
      </c>
      <c r="D10" s="291">
        <f>SUM(E10:U10)</f>
        <v>3174335</v>
      </c>
      <c r="E10" s="292">
        <v>25365</v>
      </c>
      <c r="F10" s="292">
        <v>64716</v>
      </c>
      <c r="G10" s="292">
        <v>29124</v>
      </c>
      <c r="H10" s="292">
        <v>25477</v>
      </c>
      <c r="I10" s="292">
        <v>62279</v>
      </c>
      <c r="J10" s="292">
        <v>14596</v>
      </c>
      <c r="K10" s="292">
        <v>9239</v>
      </c>
      <c r="L10" s="292">
        <v>7705</v>
      </c>
      <c r="M10" s="292">
        <v>144011</v>
      </c>
      <c r="N10" s="292">
        <v>134197</v>
      </c>
      <c r="O10" s="292">
        <v>113907</v>
      </c>
      <c r="P10" s="292">
        <v>339747</v>
      </c>
      <c r="Q10" s="292">
        <v>636818</v>
      </c>
      <c r="R10" s="292">
        <v>882816</v>
      </c>
      <c r="S10" s="292">
        <v>348756</v>
      </c>
      <c r="T10" s="292">
        <v>242392</v>
      </c>
      <c r="U10" s="509">
        <v>93190</v>
      </c>
      <c r="V10" s="392" t="s">
        <v>12</v>
      </c>
      <c r="W10" s="392"/>
      <c r="X10" s="392" t="s">
        <v>15</v>
      </c>
    </row>
    <row r="11" spans="1:24">
      <c r="A11" s="417" t="s">
        <v>12</v>
      </c>
      <c r="B11" s="417"/>
      <c r="C11" s="393" t="s">
        <v>16</v>
      </c>
      <c r="D11" s="291">
        <f>SUM(E11:U11)</f>
        <v>440863</v>
      </c>
      <c r="E11" s="292">
        <v>39662</v>
      </c>
      <c r="F11" s="292">
        <v>12607</v>
      </c>
      <c r="G11" s="292">
        <v>13773</v>
      </c>
      <c r="H11" s="292">
        <v>19026</v>
      </c>
      <c r="I11" s="292">
        <v>13539</v>
      </c>
      <c r="J11" s="292">
        <v>12023</v>
      </c>
      <c r="K11" s="292">
        <v>10564</v>
      </c>
      <c r="L11" s="292">
        <v>3877</v>
      </c>
      <c r="M11" s="292">
        <v>65781</v>
      </c>
      <c r="N11" s="292">
        <v>22555</v>
      </c>
      <c r="O11" s="292">
        <v>43200</v>
      </c>
      <c r="P11" s="292">
        <v>30236</v>
      </c>
      <c r="Q11" s="292">
        <v>25920</v>
      </c>
      <c r="R11" s="292">
        <v>37400</v>
      </c>
      <c r="S11" s="292">
        <v>29211</v>
      </c>
      <c r="T11" s="292">
        <v>49002</v>
      </c>
      <c r="U11" s="509">
        <v>12487</v>
      </c>
      <c r="V11" s="392" t="s">
        <v>12</v>
      </c>
      <c r="W11" s="392"/>
      <c r="X11" s="392" t="s">
        <v>16</v>
      </c>
    </row>
    <row r="12" spans="1:24">
      <c r="A12" s="680" t="s">
        <v>17</v>
      </c>
      <c r="B12" s="401"/>
      <c r="C12" s="402"/>
      <c r="D12" s="664">
        <f t="shared" ref="D12:D69" si="4">SUM(E12:U12)</f>
        <v>852583.5</v>
      </c>
      <c r="E12" s="539">
        <f t="shared" ref="E12:K12" si="5">SUM(E13:E14)</f>
        <v>101</v>
      </c>
      <c r="F12" s="539">
        <f t="shared" si="5"/>
        <v>801</v>
      </c>
      <c r="G12" s="539">
        <f t="shared" si="5"/>
        <v>33</v>
      </c>
      <c r="H12" s="539">
        <f t="shared" si="5"/>
        <v>49042</v>
      </c>
      <c r="I12" s="539">
        <f t="shared" si="5"/>
        <v>1</v>
      </c>
      <c r="J12" s="539">
        <f t="shared" si="5"/>
        <v>200</v>
      </c>
      <c r="K12" s="539">
        <f t="shared" si="5"/>
        <v>1656.5</v>
      </c>
      <c r="L12" s="539">
        <f t="shared" ref="L12:U12" si="6">SUM(L13:L14)</f>
        <v>0</v>
      </c>
      <c r="M12" s="539">
        <f t="shared" si="6"/>
        <v>5276</v>
      </c>
      <c r="N12" s="539">
        <f t="shared" si="6"/>
        <v>205472</v>
      </c>
      <c r="O12" s="539">
        <f t="shared" si="6"/>
        <v>8</v>
      </c>
      <c r="P12" s="539">
        <f t="shared" si="6"/>
        <v>13</v>
      </c>
      <c r="Q12" s="539">
        <f t="shared" si="6"/>
        <v>19916</v>
      </c>
      <c r="R12" s="539">
        <f t="shared" si="6"/>
        <v>136819</v>
      </c>
      <c r="S12" s="539">
        <f t="shared" si="6"/>
        <v>183351</v>
      </c>
      <c r="T12" s="539">
        <f t="shared" si="6"/>
        <v>27819</v>
      </c>
      <c r="U12" s="665">
        <f t="shared" si="6"/>
        <v>222075</v>
      </c>
      <c r="V12" s="404" t="s">
        <v>17</v>
      </c>
      <c r="W12" s="405"/>
      <c r="X12" s="405"/>
    </row>
    <row r="13" spans="1:24">
      <c r="A13" s="417" t="s">
        <v>12</v>
      </c>
      <c r="B13" s="417"/>
      <c r="C13" s="393" t="s">
        <v>15</v>
      </c>
      <c r="D13" s="291">
        <f>SUM(E13:U13)</f>
        <v>841937</v>
      </c>
      <c r="E13" s="292">
        <v>0</v>
      </c>
      <c r="F13" s="292">
        <v>750</v>
      </c>
      <c r="G13" s="292">
        <v>0</v>
      </c>
      <c r="H13" s="292">
        <v>49000</v>
      </c>
      <c r="I13" s="292">
        <v>0</v>
      </c>
      <c r="J13" s="292">
        <v>0</v>
      </c>
      <c r="K13" s="292">
        <v>1650</v>
      </c>
      <c r="L13" s="292">
        <v>0</v>
      </c>
      <c r="M13" s="292">
        <v>5250</v>
      </c>
      <c r="N13" s="292">
        <v>204569</v>
      </c>
      <c r="O13" s="292">
        <v>0</v>
      </c>
      <c r="P13" s="292">
        <v>0</v>
      </c>
      <c r="Q13" s="292">
        <v>19898</v>
      </c>
      <c r="R13" s="292">
        <v>135300</v>
      </c>
      <c r="S13" s="292">
        <v>182960</v>
      </c>
      <c r="T13" s="292">
        <v>27000</v>
      </c>
      <c r="U13" s="509">
        <v>215560</v>
      </c>
      <c r="V13" s="392" t="s">
        <v>12</v>
      </c>
      <c r="W13" s="392"/>
      <c r="X13" s="392" t="s">
        <v>15</v>
      </c>
    </row>
    <row r="14" spans="1:24">
      <c r="A14" s="417" t="s">
        <v>12</v>
      </c>
      <c r="B14" s="417"/>
      <c r="C14" s="393" t="s">
        <v>16</v>
      </c>
      <c r="D14" s="291">
        <f>SUM(E14:U14)</f>
        <v>10646.5</v>
      </c>
      <c r="E14" s="292">
        <v>101</v>
      </c>
      <c r="F14" s="292">
        <v>51</v>
      </c>
      <c r="G14" s="292">
        <v>33</v>
      </c>
      <c r="H14" s="292">
        <v>42</v>
      </c>
      <c r="I14" s="292">
        <v>1</v>
      </c>
      <c r="J14" s="292">
        <v>200</v>
      </c>
      <c r="K14" s="292">
        <v>6.5</v>
      </c>
      <c r="L14" s="292">
        <v>0</v>
      </c>
      <c r="M14" s="292">
        <v>26</v>
      </c>
      <c r="N14" s="292">
        <v>903</v>
      </c>
      <c r="O14" s="292">
        <v>8</v>
      </c>
      <c r="P14" s="292">
        <v>13</v>
      </c>
      <c r="Q14" s="292">
        <v>18</v>
      </c>
      <c r="R14" s="292">
        <v>1519</v>
      </c>
      <c r="S14" s="292">
        <v>391</v>
      </c>
      <c r="T14" s="292">
        <v>819</v>
      </c>
      <c r="U14" s="509">
        <v>6515</v>
      </c>
      <c r="V14" s="392" t="s">
        <v>12</v>
      </c>
      <c r="W14" s="392"/>
      <c r="X14" s="392" t="s">
        <v>16</v>
      </c>
    </row>
    <row r="15" spans="1:24">
      <c r="A15" s="680" t="s">
        <v>18</v>
      </c>
      <c r="B15" s="401"/>
      <c r="C15" s="402"/>
      <c r="D15" s="664">
        <f t="shared" si="4"/>
        <v>1771581.5</v>
      </c>
      <c r="E15" s="539">
        <f t="shared" ref="E15:U15" si="7">E16+E17</f>
        <v>400</v>
      </c>
      <c r="F15" s="539">
        <f t="shared" si="7"/>
        <v>65</v>
      </c>
      <c r="G15" s="539">
        <f t="shared" si="7"/>
        <v>3560</v>
      </c>
      <c r="H15" s="539">
        <f t="shared" si="7"/>
        <v>13939</v>
      </c>
      <c r="I15" s="539">
        <f t="shared" si="7"/>
        <v>1050</v>
      </c>
      <c r="J15" s="539">
        <f t="shared" si="7"/>
        <v>270</v>
      </c>
      <c r="K15" s="539">
        <f t="shared" si="7"/>
        <v>300</v>
      </c>
      <c r="L15" s="539">
        <f t="shared" si="7"/>
        <v>2310</v>
      </c>
      <c r="M15" s="539">
        <f t="shared" si="7"/>
        <v>276685</v>
      </c>
      <c r="N15" s="539">
        <f t="shared" si="7"/>
        <v>512253</v>
      </c>
      <c r="O15" s="539">
        <f t="shared" si="7"/>
        <v>509397</v>
      </c>
      <c r="P15" s="539">
        <f t="shared" si="7"/>
        <v>27900</v>
      </c>
      <c r="Q15" s="539">
        <f t="shared" si="7"/>
        <v>74305</v>
      </c>
      <c r="R15" s="539">
        <f t="shared" si="7"/>
        <v>37562</v>
      </c>
      <c r="S15" s="539">
        <f t="shared" si="7"/>
        <v>174480</v>
      </c>
      <c r="T15" s="539">
        <f t="shared" si="7"/>
        <v>136555.5</v>
      </c>
      <c r="U15" s="665">
        <f t="shared" si="7"/>
        <v>550</v>
      </c>
      <c r="V15" s="404" t="s">
        <v>18</v>
      </c>
      <c r="W15" s="405"/>
      <c r="X15" s="405"/>
    </row>
    <row r="16" spans="1:24">
      <c r="A16" s="417"/>
      <c r="B16" s="417"/>
      <c r="C16" s="393" t="s">
        <v>15</v>
      </c>
      <c r="D16" s="291">
        <f t="shared" si="4"/>
        <v>1768827</v>
      </c>
      <c r="E16" s="292">
        <v>400</v>
      </c>
      <c r="F16" s="292">
        <v>10</v>
      </c>
      <c r="G16" s="292">
        <v>3560</v>
      </c>
      <c r="H16" s="292">
        <v>13599</v>
      </c>
      <c r="I16" s="292">
        <v>1050</v>
      </c>
      <c r="J16" s="292">
        <v>170</v>
      </c>
      <c r="K16" s="292">
        <v>300</v>
      </c>
      <c r="L16" s="292">
        <v>2310</v>
      </c>
      <c r="M16" s="292">
        <v>275645</v>
      </c>
      <c r="N16" s="292">
        <v>511913</v>
      </c>
      <c r="O16" s="292">
        <v>509394</v>
      </c>
      <c r="P16" s="292">
        <v>27829</v>
      </c>
      <c r="Q16" s="292">
        <v>74305</v>
      </c>
      <c r="R16" s="292">
        <v>37562</v>
      </c>
      <c r="S16" s="292">
        <v>173780</v>
      </c>
      <c r="T16" s="292">
        <v>136540</v>
      </c>
      <c r="U16" s="666">
        <v>460</v>
      </c>
      <c r="V16" s="392"/>
      <c r="W16" s="392"/>
      <c r="X16" s="392" t="s">
        <v>15</v>
      </c>
    </row>
    <row r="17" spans="1:24">
      <c r="A17" s="417" t="s">
        <v>12</v>
      </c>
      <c r="B17" s="417"/>
      <c r="C17" s="393" t="s">
        <v>16</v>
      </c>
      <c r="D17" s="291">
        <f t="shared" si="4"/>
        <v>2754.5</v>
      </c>
      <c r="E17" s="292">
        <v>0</v>
      </c>
      <c r="F17" s="292">
        <v>55</v>
      </c>
      <c r="G17" s="292">
        <v>0</v>
      </c>
      <c r="H17" s="292">
        <v>340</v>
      </c>
      <c r="I17" s="292">
        <v>0</v>
      </c>
      <c r="J17" s="292">
        <v>100</v>
      </c>
      <c r="K17" s="292">
        <v>0</v>
      </c>
      <c r="L17" s="292">
        <v>0</v>
      </c>
      <c r="M17" s="292">
        <v>1040</v>
      </c>
      <c r="N17" s="292">
        <v>340</v>
      </c>
      <c r="O17" s="292">
        <v>3</v>
      </c>
      <c r="P17" s="292">
        <v>71</v>
      </c>
      <c r="Q17" s="292">
        <v>0</v>
      </c>
      <c r="R17" s="292">
        <v>0</v>
      </c>
      <c r="S17" s="292">
        <v>700</v>
      </c>
      <c r="T17" s="292">
        <v>15.5</v>
      </c>
      <c r="U17" s="666">
        <v>90</v>
      </c>
      <c r="V17" s="392" t="s">
        <v>12</v>
      </c>
      <c r="W17" s="392"/>
      <c r="X17" s="392" t="s">
        <v>16</v>
      </c>
    </row>
    <row r="18" spans="1:24">
      <c r="A18" s="680" t="s">
        <v>19</v>
      </c>
      <c r="B18" s="401"/>
      <c r="C18" s="402"/>
      <c r="D18" s="470">
        <f t="shared" si="4"/>
        <v>255110</v>
      </c>
      <c r="E18" s="471">
        <f>E19</f>
        <v>0</v>
      </c>
      <c r="F18" s="471">
        <f t="shared" ref="F18:U18" si="8">F19</f>
        <v>0</v>
      </c>
      <c r="G18" s="471">
        <f t="shared" si="8"/>
        <v>0</v>
      </c>
      <c r="H18" s="471">
        <f t="shared" si="8"/>
        <v>0</v>
      </c>
      <c r="I18" s="471">
        <f t="shared" si="8"/>
        <v>0</v>
      </c>
      <c r="J18" s="471">
        <f t="shared" si="8"/>
        <v>0</v>
      </c>
      <c r="K18" s="471">
        <f t="shared" si="8"/>
        <v>0</v>
      </c>
      <c r="L18" s="471">
        <f t="shared" si="8"/>
        <v>0</v>
      </c>
      <c r="M18" s="471">
        <f t="shared" si="8"/>
        <v>254000</v>
      </c>
      <c r="N18" s="471">
        <f t="shared" si="8"/>
        <v>0</v>
      </c>
      <c r="O18" s="471">
        <f t="shared" si="8"/>
        <v>0</v>
      </c>
      <c r="P18" s="471">
        <f t="shared" si="8"/>
        <v>0</v>
      </c>
      <c r="Q18" s="471">
        <f t="shared" si="8"/>
        <v>0</v>
      </c>
      <c r="R18" s="471">
        <f t="shared" si="8"/>
        <v>1110</v>
      </c>
      <c r="S18" s="471">
        <f t="shared" si="8"/>
        <v>0</v>
      </c>
      <c r="T18" s="471">
        <f t="shared" si="8"/>
        <v>0</v>
      </c>
      <c r="U18" s="403">
        <f t="shared" si="8"/>
        <v>0</v>
      </c>
      <c r="V18" s="404" t="s">
        <v>19</v>
      </c>
      <c r="W18" s="405"/>
      <c r="X18" s="405"/>
    </row>
    <row r="19" spans="1:24">
      <c r="A19" s="417" t="s">
        <v>12</v>
      </c>
      <c r="B19" s="417"/>
      <c r="C19" s="393" t="s">
        <v>15</v>
      </c>
      <c r="D19" s="468">
        <f t="shared" si="4"/>
        <v>255110</v>
      </c>
      <c r="E19" s="469">
        <v>0</v>
      </c>
      <c r="F19" s="469">
        <v>0</v>
      </c>
      <c r="G19" s="469">
        <v>0</v>
      </c>
      <c r="H19" s="469">
        <v>0</v>
      </c>
      <c r="I19" s="469">
        <v>0</v>
      </c>
      <c r="J19" s="469">
        <v>0</v>
      </c>
      <c r="K19" s="469">
        <v>0</v>
      </c>
      <c r="L19" s="469">
        <v>0</v>
      </c>
      <c r="M19" s="469">
        <v>254000</v>
      </c>
      <c r="N19" s="469">
        <v>0</v>
      </c>
      <c r="O19" s="469">
        <v>0</v>
      </c>
      <c r="P19" s="469">
        <v>0</v>
      </c>
      <c r="Q19" s="469">
        <v>0</v>
      </c>
      <c r="R19" s="469">
        <v>1110</v>
      </c>
      <c r="S19" s="469">
        <v>0</v>
      </c>
      <c r="T19" s="469">
        <v>0</v>
      </c>
      <c r="U19" s="418">
        <v>0</v>
      </c>
      <c r="V19" s="392" t="s">
        <v>12</v>
      </c>
      <c r="W19" s="392"/>
      <c r="X19" s="392" t="s">
        <v>15</v>
      </c>
    </row>
    <row r="20" spans="1:24">
      <c r="A20" s="680" t="s">
        <v>48</v>
      </c>
      <c r="B20" s="401"/>
      <c r="C20" s="402"/>
      <c r="D20" s="470">
        <f t="shared" si="4"/>
        <v>1603937.1</v>
      </c>
      <c r="E20" s="471">
        <f t="shared" ref="E20:U20" si="9">SUM(E21:E22)</f>
        <v>9420</v>
      </c>
      <c r="F20" s="471">
        <f t="shared" si="9"/>
        <v>6348</v>
      </c>
      <c r="G20" s="471">
        <f t="shared" si="9"/>
        <v>8950</v>
      </c>
      <c r="H20" s="471">
        <f t="shared" si="9"/>
        <v>231960</v>
      </c>
      <c r="I20" s="471">
        <f t="shared" si="9"/>
        <v>3440</v>
      </c>
      <c r="J20" s="471">
        <f t="shared" si="9"/>
        <v>99</v>
      </c>
      <c r="K20" s="471">
        <f t="shared" si="9"/>
        <v>77585</v>
      </c>
      <c r="L20" s="471">
        <f t="shared" si="9"/>
        <v>0</v>
      </c>
      <c r="M20" s="471">
        <f t="shared" si="9"/>
        <v>148031</v>
      </c>
      <c r="N20" s="471">
        <f t="shared" si="9"/>
        <v>107240</v>
      </c>
      <c r="O20" s="471">
        <f t="shared" si="9"/>
        <v>2615</v>
      </c>
      <c r="P20" s="471">
        <f t="shared" si="9"/>
        <v>441790</v>
      </c>
      <c r="Q20" s="471">
        <f t="shared" si="9"/>
        <v>42121</v>
      </c>
      <c r="R20" s="471">
        <f t="shared" si="9"/>
        <v>28113</v>
      </c>
      <c r="S20" s="471">
        <f t="shared" si="9"/>
        <v>1640.1</v>
      </c>
      <c r="T20" s="471">
        <f t="shared" si="9"/>
        <v>315036</v>
      </c>
      <c r="U20" s="403">
        <f t="shared" si="9"/>
        <v>179549</v>
      </c>
      <c r="V20" s="404" t="s">
        <v>48</v>
      </c>
      <c r="W20" s="405"/>
      <c r="X20" s="405"/>
    </row>
    <row r="21" spans="1:24">
      <c r="A21" s="417" t="s">
        <v>12</v>
      </c>
      <c r="B21" s="417"/>
      <c r="C21" s="393" t="s">
        <v>15</v>
      </c>
      <c r="D21" s="468">
        <f t="shared" si="4"/>
        <v>1537553</v>
      </c>
      <c r="E21" s="469">
        <f>E24+E27+E30+E33+E36+E41+E43+E46</f>
        <v>5800</v>
      </c>
      <c r="F21" s="469">
        <f t="shared" ref="F21:U21" si="10">F24+F27+F30+F33+F36+F41+F43+F46</f>
        <v>6348</v>
      </c>
      <c r="G21" s="469">
        <f t="shared" si="10"/>
        <v>8850</v>
      </c>
      <c r="H21" s="469">
        <f t="shared" si="10"/>
        <v>226960</v>
      </c>
      <c r="I21" s="469">
        <f t="shared" si="10"/>
        <v>2140</v>
      </c>
      <c r="J21" s="469">
        <f t="shared" si="10"/>
        <v>99</v>
      </c>
      <c r="K21" s="469">
        <f t="shared" si="10"/>
        <v>41220</v>
      </c>
      <c r="L21" s="469">
        <f t="shared" si="10"/>
        <v>0</v>
      </c>
      <c r="M21" s="469">
        <f t="shared" si="10"/>
        <v>146900</v>
      </c>
      <c r="N21" s="469">
        <f t="shared" si="10"/>
        <v>107240</v>
      </c>
      <c r="O21" s="469">
        <f t="shared" si="10"/>
        <v>2045</v>
      </c>
      <c r="P21" s="469">
        <f t="shared" si="10"/>
        <v>440790</v>
      </c>
      <c r="Q21" s="469">
        <f t="shared" si="10"/>
        <v>27007</v>
      </c>
      <c r="R21" s="469">
        <f t="shared" si="10"/>
        <v>27969</v>
      </c>
      <c r="S21" s="469">
        <f t="shared" si="10"/>
        <v>450</v>
      </c>
      <c r="T21" s="469">
        <f t="shared" si="10"/>
        <v>314186</v>
      </c>
      <c r="U21" s="418">
        <f t="shared" si="10"/>
        <v>179549</v>
      </c>
      <c r="V21" s="392" t="s">
        <v>12</v>
      </c>
      <c r="W21" s="392"/>
      <c r="X21" s="392" t="s">
        <v>15</v>
      </c>
    </row>
    <row r="22" spans="1:24">
      <c r="A22" s="417" t="s">
        <v>12</v>
      </c>
      <c r="B22" s="417"/>
      <c r="C22" s="393" t="s">
        <v>16</v>
      </c>
      <c r="D22" s="291">
        <f t="shared" si="4"/>
        <v>66384.100000000006</v>
      </c>
      <c r="E22" s="292">
        <f>E25+E28+E31+E34+E37+E39+E44</f>
        <v>3620</v>
      </c>
      <c r="F22" s="292">
        <f t="shared" ref="F22:U22" si="11">F25+F28+F31+F34+F37+F39+F44</f>
        <v>0</v>
      </c>
      <c r="G22" s="292">
        <f t="shared" si="11"/>
        <v>100</v>
      </c>
      <c r="H22" s="292">
        <f t="shared" si="11"/>
        <v>5000</v>
      </c>
      <c r="I22" s="292">
        <f t="shared" si="11"/>
        <v>1300</v>
      </c>
      <c r="J22" s="292">
        <f t="shared" si="11"/>
        <v>0</v>
      </c>
      <c r="K22" s="292">
        <f t="shared" si="11"/>
        <v>36365</v>
      </c>
      <c r="L22" s="292">
        <f t="shared" si="11"/>
        <v>0</v>
      </c>
      <c r="M22" s="292">
        <f t="shared" si="11"/>
        <v>1131</v>
      </c>
      <c r="N22" s="292">
        <f t="shared" si="11"/>
        <v>0</v>
      </c>
      <c r="O22" s="292">
        <f t="shared" si="11"/>
        <v>570</v>
      </c>
      <c r="P22" s="292">
        <f t="shared" si="11"/>
        <v>1000</v>
      </c>
      <c r="Q22" s="292">
        <f t="shared" si="11"/>
        <v>15114</v>
      </c>
      <c r="R22" s="292">
        <f t="shared" si="11"/>
        <v>144</v>
      </c>
      <c r="S22" s="292">
        <f t="shared" si="11"/>
        <v>1190.0999999999999</v>
      </c>
      <c r="T22" s="292">
        <f t="shared" si="11"/>
        <v>850</v>
      </c>
      <c r="U22" s="666">
        <f t="shared" si="11"/>
        <v>0</v>
      </c>
      <c r="V22" s="392" t="s">
        <v>12</v>
      </c>
      <c r="W22" s="392"/>
      <c r="X22" s="392" t="s">
        <v>16</v>
      </c>
    </row>
    <row r="23" spans="1:24">
      <c r="A23" s="379" t="s">
        <v>12</v>
      </c>
      <c r="B23" s="1118" t="s">
        <v>22</v>
      </c>
      <c r="C23" s="1119"/>
      <c r="D23" s="668">
        <f t="shared" si="4"/>
        <v>37803</v>
      </c>
      <c r="E23" s="544">
        <f t="shared" ref="E23:U23" si="12">E24+E25</f>
        <v>8420</v>
      </c>
      <c r="F23" s="544">
        <f t="shared" si="12"/>
        <v>2116</v>
      </c>
      <c r="G23" s="544">
        <f t="shared" si="12"/>
        <v>100</v>
      </c>
      <c r="H23" s="544">
        <f t="shared" si="12"/>
        <v>6900</v>
      </c>
      <c r="I23" s="487">
        <f t="shared" si="12"/>
        <v>1320</v>
      </c>
      <c r="J23" s="487">
        <f t="shared" si="12"/>
        <v>0</v>
      </c>
      <c r="K23" s="544">
        <f t="shared" si="12"/>
        <v>0</v>
      </c>
      <c r="L23" s="544">
        <f t="shared" si="12"/>
        <v>0</v>
      </c>
      <c r="M23" s="544">
        <f t="shared" si="12"/>
        <v>6591</v>
      </c>
      <c r="N23" s="544">
        <f t="shared" si="12"/>
        <v>990</v>
      </c>
      <c r="O23" s="544">
        <f t="shared" si="12"/>
        <v>1245</v>
      </c>
      <c r="P23" s="544">
        <f t="shared" si="12"/>
        <v>790</v>
      </c>
      <c r="Q23" s="544">
        <f t="shared" si="12"/>
        <v>5261</v>
      </c>
      <c r="R23" s="544">
        <f t="shared" si="12"/>
        <v>740</v>
      </c>
      <c r="S23" s="544">
        <f t="shared" si="12"/>
        <v>620</v>
      </c>
      <c r="T23" s="544">
        <f t="shared" si="12"/>
        <v>2111</v>
      </c>
      <c r="U23" s="669">
        <f t="shared" si="12"/>
        <v>599</v>
      </c>
      <c r="V23" s="678" t="s">
        <v>12</v>
      </c>
      <c r="W23" s="1118" t="s">
        <v>22</v>
      </c>
      <c r="X23" s="1118"/>
    </row>
    <row r="24" spans="1:24">
      <c r="A24" s="379" t="s">
        <v>12</v>
      </c>
      <c r="B24" s="379"/>
      <c r="C24" s="679" t="s">
        <v>15</v>
      </c>
      <c r="D24" s="668">
        <f t="shared" si="4"/>
        <v>25923</v>
      </c>
      <c r="E24" s="544">
        <v>5800</v>
      </c>
      <c r="F24" s="544">
        <v>2116</v>
      </c>
      <c r="G24" s="544">
        <v>0</v>
      </c>
      <c r="H24" s="544">
        <v>1900</v>
      </c>
      <c r="I24" s="663">
        <v>20</v>
      </c>
      <c r="J24" s="663">
        <v>0</v>
      </c>
      <c r="K24" s="544">
        <v>0</v>
      </c>
      <c r="L24" s="544">
        <v>0</v>
      </c>
      <c r="M24" s="544">
        <v>5460</v>
      </c>
      <c r="N24" s="544">
        <v>990</v>
      </c>
      <c r="O24" s="544">
        <v>1245</v>
      </c>
      <c r="P24" s="544">
        <v>790</v>
      </c>
      <c r="Q24" s="544">
        <v>5102</v>
      </c>
      <c r="R24" s="544">
        <v>640</v>
      </c>
      <c r="S24" s="544">
        <v>0</v>
      </c>
      <c r="T24" s="544">
        <v>1261</v>
      </c>
      <c r="U24" s="669">
        <v>599</v>
      </c>
      <c r="V24" s="678" t="s">
        <v>12</v>
      </c>
      <c r="W24" s="678"/>
      <c r="X24" s="678" t="s">
        <v>15</v>
      </c>
    </row>
    <row r="25" spans="1:24">
      <c r="A25" s="379" t="s">
        <v>12</v>
      </c>
      <c r="B25" s="379"/>
      <c r="C25" s="679" t="s">
        <v>16</v>
      </c>
      <c r="D25" s="668">
        <f t="shared" si="4"/>
        <v>11880</v>
      </c>
      <c r="E25" s="544">
        <v>2620</v>
      </c>
      <c r="F25" s="544">
        <v>0</v>
      </c>
      <c r="G25" s="544">
        <v>100</v>
      </c>
      <c r="H25" s="544">
        <v>5000</v>
      </c>
      <c r="I25" s="487">
        <v>1300</v>
      </c>
      <c r="J25" s="487">
        <v>0</v>
      </c>
      <c r="K25" s="544">
        <v>0</v>
      </c>
      <c r="L25" s="544">
        <v>0</v>
      </c>
      <c r="M25" s="544">
        <v>1131</v>
      </c>
      <c r="N25" s="544">
        <v>0</v>
      </c>
      <c r="O25" s="544">
        <v>0</v>
      </c>
      <c r="P25" s="544">
        <v>0</v>
      </c>
      <c r="Q25" s="544">
        <v>159</v>
      </c>
      <c r="R25" s="544">
        <v>100</v>
      </c>
      <c r="S25" s="544">
        <v>620</v>
      </c>
      <c r="T25" s="544">
        <v>850</v>
      </c>
      <c r="U25" s="669">
        <v>0</v>
      </c>
      <c r="V25" s="678" t="s">
        <v>12</v>
      </c>
      <c r="W25" s="678"/>
      <c r="X25" s="678" t="s">
        <v>16</v>
      </c>
    </row>
    <row r="26" spans="1:24">
      <c r="A26" s="382"/>
      <c r="B26" s="1118" t="s">
        <v>23</v>
      </c>
      <c r="C26" s="1119"/>
      <c r="D26" s="668">
        <f t="shared" si="4"/>
        <v>66515</v>
      </c>
      <c r="E26" s="544">
        <f t="shared" ref="E26:U26" si="13">E27+E28</f>
        <v>1000</v>
      </c>
      <c r="F26" s="544">
        <f t="shared" si="13"/>
        <v>4232</v>
      </c>
      <c r="G26" s="544">
        <f t="shared" si="13"/>
        <v>0</v>
      </c>
      <c r="H26" s="544">
        <f t="shared" si="13"/>
        <v>50000</v>
      </c>
      <c r="I26" s="544">
        <f t="shared" si="13"/>
        <v>2120</v>
      </c>
      <c r="J26" s="544">
        <f t="shared" si="13"/>
        <v>99</v>
      </c>
      <c r="K26" s="544">
        <f t="shared" si="13"/>
        <v>0</v>
      </c>
      <c r="L26" s="544">
        <f t="shared" si="13"/>
        <v>0</v>
      </c>
      <c r="M26" s="544">
        <f t="shared" si="13"/>
        <v>0</v>
      </c>
      <c r="N26" s="544">
        <f t="shared" si="13"/>
        <v>0</v>
      </c>
      <c r="O26" s="544">
        <f t="shared" si="13"/>
        <v>800</v>
      </c>
      <c r="P26" s="544">
        <f t="shared" si="13"/>
        <v>0</v>
      </c>
      <c r="Q26" s="544">
        <f t="shared" si="13"/>
        <v>1000</v>
      </c>
      <c r="R26" s="544">
        <f t="shared" si="13"/>
        <v>4889</v>
      </c>
      <c r="S26" s="544">
        <f t="shared" si="13"/>
        <v>450</v>
      </c>
      <c r="T26" s="544">
        <f t="shared" si="13"/>
        <v>925</v>
      </c>
      <c r="U26" s="669">
        <f t="shared" si="13"/>
        <v>1000</v>
      </c>
      <c r="V26" s="282"/>
      <c r="W26" s="1118" t="s">
        <v>23</v>
      </c>
      <c r="X26" s="1118"/>
    </row>
    <row r="27" spans="1:24">
      <c r="A27" s="382"/>
      <c r="B27" s="379"/>
      <c r="C27" s="679" t="s">
        <v>15</v>
      </c>
      <c r="D27" s="668">
        <f t="shared" si="4"/>
        <v>65515</v>
      </c>
      <c r="E27" s="544">
        <v>0</v>
      </c>
      <c r="F27" s="544">
        <v>4232</v>
      </c>
      <c r="G27" s="544">
        <v>0</v>
      </c>
      <c r="H27" s="544">
        <v>50000</v>
      </c>
      <c r="I27" s="544">
        <v>2120</v>
      </c>
      <c r="J27" s="544">
        <v>99</v>
      </c>
      <c r="K27" s="544">
        <v>0</v>
      </c>
      <c r="L27" s="544">
        <v>0</v>
      </c>
      <c r="M27" s="544">
        <v>0</v>
      </c>
      <c r="N27" s="544">
        <v>0</v>
      </c>
      <c r="O27" s="544">
        <v>800</v>
      </c>
      <c r="P27" s="544">
        <v>0</v>
      </c>
      <c r="Q27" s="544">
        <v>1000</v>
      </c>
      <c r="R27" s="544">
        <v>4889</v>
      </c>
      <c r="S27" s="544">
        <v>450</v>
      </c>
      <c r="T27" s="544">
        <v>925</v>
      </c>
      <c r="U27" s="669">
        <v>1000</v>
      </c>
      <c r="V27" s="282"/>
      <c r="W27" s="678"/>
      <c r="X27" s="678" t="s">
        <v>15</v>
      </c>
    </row>
    <row r="28" spans="1:24">
      <c r="A28" s="382"/>
      <c r="B28" s="379"/>
      <c r="C28" s="679" t="s">
        <v>16</v>
      </c>
      <c r="D28" s="668">
        <f t="shared" si="4"/>
        <v>1000</v>
      </c>
      <c r="E28" s="544">
        <v>1000</v>
      </c>
      <c r="F28" s="544">
        <v>0</v>
      </c>
      <c r="G28" s="544">
        <v>0</v>
      </c>
      <c r="H28" s="544">
        <v>0</v>
      </c>
      <c r="I28" s="544">
        <v>0</v>
      </c>
      <c r="J28" s="544">
        <v>0</v>
      </c>
      <c r="K28" s="544">
        <v>0</v>
      </c>
      <c r="L28" s="544">
        <v>0</v>
      </c>
      <c r="M28" s="544">
        <v>0</v>
      </c>
      <c r="N28" s="544">
        <v>0</v>
      </c>
      <c r="O28" s="544">
        <v>0</v>
      </c>
      <c r="P28" s="544">
        <v>0</v>
      </c>
      <c r="Q28" s="544">
        <v>0</v>
      </c>
      <c r="R28" s="544">
        <v>0</v>
      </c>
      <c r="S28" s="544">
        <v>0</v>
      </c>
      <c r="T28" s="544">
        <v>0</v>
      </c>
      <c r="U28" s="669">
        <v>0</v>
      </c>
      <c r="V28" s="282"/>
      <c r="W28" s="678"/>
      <c r="X28" s="678" t="s">
        <v>16</v>
      </c>
    </row>
    <row r="29" spans="1:24">
      <c r="A29" s="382"/>
      <c r="B29" s="1118" t="s">
        <v>25</v>
      </c>
      <c r="C29" s="1119"/>
      <c r="D29" s="668">
        <f t="shared" si="4"/>
        <v>30449</v>
      </c>
      <c r="E29" s="544">
        <f t="shared" ref="E29:U29" si="14">SUM(E30:E31)</f>
        <v>0</v>
      </c>
      <c r="F29" s="544">
        <f t="shared" si="14"/>
        <v>0</v>
      </c>
      <c r="G29" s="324">
        <f t="shared" si="14"/>
        <v>3000</v>
      </c>
      <c r="H29" s="324">
        <f t="shared" si="14"/>
        <v>8060</v>
      </c>
      <c r="I29" s="544">
        <f t="shared" si="14"/>
        <v>0</v>
      </c>
      <c r="J29" s="544">
        <f t="shared" si="14"/>
        <v>0</v>
      </c>
      <c r="K29" s="544">
        <f t="shared" si="14"/>
        <v>0</v>
      </c>
      <c r="L29" s="544">
        <f t="shared" si="14"/>
        <v>0</v>
      </c>
      <c r="M29" s="324">
        <f t="shared" si="14"/>
        <v>1440</v>
      </c>
      <c r="N29" s="544">
        <f t="shared" si="14"/>
        <v>0</v>
      </c>
      <c r="O29" s="544">
        <f t="shared" si="14"/>
        <v>0</v>
      </c>
      <c r="P29" s="324">
        <f t="shared" si="14"/>
        <v>0</v>
      </c>
      <c r="Q29" s="544">
        <f t="shared" si="14"/>
        <v>14955</v>
      </c>
      <c r="R29" s="324">
        <f t="shared" si="14"/>
        <v>44</v>
      </c>
      <c r="S29" s="544">
        <f t="shared" si="14"/>
        <v>0</v>
      </c>
      <c r="T29" s="544">
        <f t="shared" si="14"/>
        <v>0</v>
      </c>
      <c r="U29" s="670">
        <f t="shared" si="14"/>
        <v>2950</v>
      </c>
      <c r="V29" s="282"/>
      <c r="W29" s="1118" t="s">
        <v>25</v>
      </c>
      <c r="X29" s="1118"/>
    </row>
    <row r="30" spans="1:24">
      <c r="A30" s="382"/>
      <c r="B30" s="379"/>
      <c r="C30" s="679" t="s">
        <v>15</v>
      </c>
      <c r="D30" s="668">
        <f t="shared" si="4"/>
        <v>30405</v>
      </c>
      <c r="E30" s="544">
        <v>0</v>
      </c>
      <c r="F30" s="544">
        <v>0</v>
      </c>
      <c r="G30" s="324">
        <v>3000</v>
      </c>
      <c r="H30" s="324">
        <v>8060</v>
      </c>
      <c r="I30" s="544">
        <v>0</v>
      </c>
      <c r="J30" s="544">
        <v>0</v>
      </c>
      <c r="K30" s="544">
        <v>0</v>
      </c>
      <c r="L30" s="544">
        <v>0</v>
      </c>
      <c r="M30" s="544">
        <v>1440</v>
      </c>
      <c r="N30" s="544">
        <v>0</v>
      </c>
      <c r="O30" s="544">
        <v>0</v>
      </c>
      <c r="P30" s="324">
        <v>0</v>
      </c>
      <c r="Q30" s="544">
        <v>14955</v>
      </c>
      <c r="R30" s="324">
        <v>0</v>
      </c>
      <c r="S30" s="544">
        <v>0</v>
      </c>
      <c r="T30" s="544">
        <v>0</v>
      </c>
      <c r="U30" s="670">
        <v>2950</v>
      </c>
      <c r="V30" s="282"/>
      <c r="W30" s="678"/>
      <c r="X30" s="678" t="s">
        <v>15</v>
      </c>
    </row>
    <row r="31" spans="1:24">
      <c r="A31" s="382"/>
      <c r="B31" s="379"/>
      <c r="C31" s="679" t="s">
        <v>16</v>
      </c>
      <c r="D31" s="668">
        <f t="shared" si="4"/>
        <v>44</v>
      </c>
      <c r="E31" s="544">
        <v>0</v>
      </c>
      <c r="F31" s="544">
        <v>0</v>
      </c>
      <c r="G31" s="324">
        <v>0</v>
      </c>
      <c r="H31" s="324">
        <v>0</v>
      </c>
      <c r="I31" s="544">
        <v>0</v>
      </c>
      <c r="J31" s="544">
        <v>0</v>
      </c>
      <c r="K31" s="544">
        <v>0</v>
      </c>
      <c r="L31" s="544">
        <v>0</v>
      </c>
      <c r="M31" s="324">
        <v>0</v>
      </c>
      <c r="N31" s="544">
        <v>0</v>
      </c>
      <c r="O31" s="544">
        <v>0</v>
      </c>
      <c r="P31" s="544">
        <v>0</v>
      </c>
      <c r="Q31" s="544">
        <v>0</v>
      </c>
      <c r="R31" s="544">
        <v>44</v>
      </c>
      <c r="S31" s="544">
        <v>0</v>
      </c>
      <c r="T31" s="544">
        <v>0</v>
      </c>
      <c r="U31" s="670">
        <v>0</v>
      </c>
      <c r="V31" s="282"/>
      <c r="W31" s="678"/>
      <c r="X31" s="678" t="s">
        <v>16</v>
      </c>
    </row>
    <row r="32" spans="1:24">
      <c r="A32" s="376"/>
      <c r="B32" s="1103" t="s">
        <v>28</v>
      </c>
      <c r="C32" s="1104"/>
      <c r="D32" s="668">
        <f>SUM(E32:U32)</f>
        <v>770698.51</v>
      </c>
      <c r="E32" s="544">
        <f t="shared" ref="E32:U32" si="15">SUM(E33:E34)</f>
        <v>0</v>
      </c>
      <c r="F32" s="544">
        <f t="shared" si="15"/>
        <v>0</v>
      </c>
      <c r="G32" s="544">
        <f t="shared" si="15"/>
        <v>0</v>
      </c>
      <c r="H32" s="544">
        <f t="shared" si="15"/>
        <v>167000</v>
      </c>
      <c r="I32" s="544">
        <f t="shared" si="15"/>
        <v>0</v>
      </c>
      <c r="J32" s="544">
        <f t="shared" si="15"/>
        <v>0</v>
      </c>
      <c r="K32" s="544">
        <f t="shared" si="15"/>
        <v>0</v>
      </c>
      <c r="L32" s="544">
        <f t="shared" si="15"/>
        <v>0</v>
      </c>
      <c r="M32" s="544">
        <f t="shared" si="15"/>
        <v>0</v>
      </c>
      <c r="N32" s="544">
        <f t="shared" si="15"/>
        <v>27281</v>
      </c>
      <c r="O32" s="544">
        <f t="shared" si="15"/>
        <v>570</v>
      </c>
      <c r="P32" s="544">
        <f t="shared" si="15"/>
        <v>259619.41</v>
      </c>
      <c r="Q32" s="544">
        <f t="shared" si="15"/>
        <v>3000</v>
      </c>
      <c r="R32" s="544">
        <f t="shared" si="15"/>
        <v>20640</v>
      </c>
      <c r="S32" s="544">
        <f t="shared" si="15"/>
        <v>570.1</v>
      </c>
      <c r="T32" s="544">
        <f t="shared" si="15"/>
        <v>292018</v>
      </c>
      <c r="U32" s="669">
        <f t="shared" si="15"/>
        <v>0</v>
      </c>
      <c r="V32" s="272"/>
      <c r="W32" s="1103" t="s">
        <v>28</v>
      </c>
      <c r="X32" s="1103"/>
    </row>
    <row r="33" spans="1:24">
      <c r="A33" s="376"/>
      <c r="B33" s="367"/>
      <c r="C33" s="675" t="s">
        <v>15</v>
      </c>
      <c r="D33" s="668">
        <f t="shared" si="4"/>
        <v>769558.41</v>
      </c>
      <c r="E33" s="544">
        <v>0</v>
      </c>
      <c r="F33" s="544">
        <v>0</v>
      </c>
      <c r="G33" s="544">
        <v>0</v>
      </c>
      <c r="H33" s="544">
        <v>167000</v>
      </c>
      <c r="I33" s="544">
        <v>0</v>
      </c>
      <c r="J33" s="544">
        <v>0</v>
      </c>
      <c r="K33" s="544">
        <v>0</v>
      </c>
      <c r="L33" s="544">
        <v>0</v>
      </c>
      <c r="M33" s="544">
        <v>0</v>
      </c>
      <c r="N33" s="544">
        <v>27281</v>
      </c>
      <c r="O33" s="544">
        <v>0</v>
      </c>
      <c r="P33" s="544">
        <v>259619.41</v>
      </c>
      <c r="Q33" s="544">
        <v>3000</v>
      </c>
      <c r="R33" s="544">
        <v>20640</v>
      </c>
      <c r="S33" s="544">
        <v>0</v>
      </c>
      <c r="T33" s="544">
        <v>292018</v>
      </c>
      <c r="U33" s="669">
        <v>0</v>
      </c>
      <c r="V33" s="272"/>
      <c r="W33" s="674"/>
      <c r="X33" s="674" t="s">
        <v>15</v>
      </c>
    </row>
    <row r="34" spans="1:24">
      <c r="A34" s="376"/>
      <c r="B34" s="367"/>
      <c r="C34" s="675" t="s">
        <v>111</v>
      </c>
      <c r="D34" s="668">
        <f t="shared" si="4"/>
        <v>1140.0999999999999</v>
      </c>
      <c r="E34" s="544">
        <v>0</v>
      </c>
      <c r="F34" s="544">
        <v>0</v>
      </c>
      <c r="G34" s="544">
        <v>0</v>
      </c>
      <c r="H34" s="544">
        <v>0</v>
      </c>
      <c r="I34" s="544">
        <v>0</v>
      </c>
      <c r="J34" s="544">
        <v>0</v>
      </c>
      <c r="K34" s="544">
        <v>0</v>
      </c>
      <c r="L34" s="544">
        <v>0</v>
      </c>
      <c r="M34" s="544">
        <v>0</v>
      </c>
      <c r="N34" s="544">
        <v>0</v>
      </c>
      <c r="O34" s="544">
        <v>570</v>
      </c>
      <c r="P34" s="544">
        <v>0</v>
      </c>
      <c r="Q34" s="544">
        <v>0</v>
      </c>
      <c r="R34" s="544">
        <v>0</v>
      </c>
      <c r="S34" s="544">
        <v>570.1</v>
      </c>
      <c r="T34" s="544">
        <v>0</v>
      </c>
      <c r="U34" s="669">
        <v>0</v>
      </c>
      <c r="V34" s="272"/>
      <c r="W34" s="674"/>
      <c r="X34" s="674"/>
    </row>
    <row r="35" spans="1:24">
      <c r="A35" s="376"/>
      <c r="B35" s="1103" t="s">
        <v>29</v>
      </c>
      <c r="C35" s="1104"/>
      <c r="D35" s="668">
        <f t="shared" si="4"/>
        <v>17905</v>
      </c>
      <c r="E35" s="544">
        <f>SUM(E36:E37)</f>
        <v>0</v>
      </c>
      <c r="F35" s="544">
        <f t="shared" ref="F35:U35" si="16">SUM(F36:F37)</f>
        <v>0</v>
      </c>
      <c r="G35" s="544">
        <f t="shared" si="16"/>
        <v>0</v>
      </c>
      <c r="H35" s="544">
        <f t="shared" si="16"/>
        <v>0</v>
      </c>
      <c r="I35" s="544">
        <f t="shared" si="16"/>
        <v>0</v>
      </c>
      <c r="J35" s="544">
        <f t="shared" si="16"/>
        <v>0</v>
      </c>
      <c r="K35" s="544">
        <f t="shared" si="16"/>
        <v>0</v>
      </c>
      <c r="L35" s="544">
        <f t="shared" si="16"/>
        <v>0</v>
      </c>
      <c r="M35" s="544">
        <f t="shared" si="16"/>
        <v>0</v>
      </c>
      <c r="N35" s="544">
        <f t="shared" si="16"/>
        <v>0</v>
      </c>
      <c r="O35" s="544">
        <f t="shared" si="16"/>
        <v>0</v>
      </c>
      <c r="P35" s="544">
        <f t="shared" si="16"/>
        <v>0</v>
      </c>
      <c r="Q35" s="544">
        <f t="shared" si="16"/>
        <v>17905</v>
      </c>
      <c r="R35" s="544">
        <f t="shared" si="16"/>
        <v>0</v>
      </c>
      <c r="S35" s="544">
        <f t="shared" si="16"/>
        <v>0</v>
      </c>
      <c r="T35" s="544">
        <f t="shared" si="16"/>
        <v>0</v>
      </c>
      <c r="U35" s="669">
        <f t="shared" si="16"/>
        <v>0</v>
      </c>
      <c r="V35" s="272"/>
      <c r="W35" s="1103" t="s">
        <v>29</v>
      </c>
      <c r="X35" s="1103"/>
    </row>
    <row r="36" spans="1:24">
      <c r="A36" s="376"/>
      <c r="B36" s="674"/>
      <c r="C36" s="675" t="s">
        <v>131</v>
      </c>
      <c r="D36" s="668">
        <f t="shared" si="4"/>
        <v>2950</v>
      </c>
      <c r="E36" s="544">
        <v>0</v>
      </c>
      <c r="F36" s="544">
        <v>0</v>
      </c>
      <c r="G36" s="544">
        <v>0</v>
      </c>
      <c r="H36" s="544">
        <v>0</v>
      </c>
      <c r="I36" s="544">
        <v>0</v>
      </c>
      <c r="J36" s="544">
        <v>0</v>
      </c>
      <c r="K36" s="544">
        <v>0</v>
      </c>
      <c r="L36" s="544">
        <v>0</v>
      </c>
      <c r="M36" s="544">
        <v>0</v>
      </c>
      <c r="N36" s="544">
        <v>0</v>
      </c>
      <c r="O36" s="544">
        <v>0</v>
      </c>
      <c r="P36" s="544">
        <v>0</v>
      </c>
      <c r="Q36" s="544">
        <v>2950</v>
      </c>
      <c r="R36" s="544">
        <v>0</v>
      </c>
      <c r="S36" s="544">
        <v>0</v>
      </c>
      <c r="T36" s="544">
        <v>0</v>
      </c>
      <c r="U36" s="669">
        <v>0</v>
      </c>
      <c r="V36" s="272"/>
      <c r="W36" s="674"/>
      <c r="X36" s="674"/>
    </row>
    <row r="37" spans="1:24">
      <c r="A37" s="377" t="s">
        <v>12</v>
      </c>
      <c r="B37" s="367"/>
      <c r="C37" s="675" t="s">
        <v>16</v>
      </c>
      <c r="D37" s="668">
        <f t="shared" si="4"/>
        <v>14955</v>
      </c>
      <c r="E37" s="544">
        <v>0</v>
      </c>
      <c r="F37" s="544">
        <v>0</v>
      </c>
      <c r="G37" s="544">
        <v>0</v>
      </c>
      <c r="H37" s="544">
        <v>0</v>
      </c>
      <c r="I37" s="544">
        <v>0</v>
      </c>
      <c r="J37" s="544">
        <v>0</v>
      </c>
      <c r="K37" s="544">
        <v>0</v>
      </c>
      <c r="L37" s="544">
        <v>0</v>
      </c>
      <c r="M37" s="544">
        <v>0</v>
      </c>
      <c r="N37" s="544">
        <v>0</v>
      </c>
      <c r="O37" s="544">
        <v>0</v>
      </c>
      <c r="P37" s="544">
        <v>0</v>
      </c>
      <c r="Q37" s="544">
        <v>14955</v>
      </c>
      <c r="R37" s="544">
        <v>0</v>
      </c>
      <c r="S37" s="544">
        <v>0</v>
      </c>
      <c r="T37" s="544">
        <v>0</v>
      </c>
      <c r="U37" s="669">
        <v>0</v>
      </c>
      <c r="V37" s="673" t="s">
        <v>12</v>
      </c>
      <c r="W37" s="674"/>
      <c r="X37" s="674" t="s">
        <v>16</v>
      </c>
    </row>
    <row r="38" spans="1:24">
      <c r="A38" s="376"/>
      <c r="B38" s="1103" t="s">
        <v>30</v>
      </c>
      <c r="C38" s="1104"/>
      <c r="D38" s="668">
        <f t="shared" si="4"/>
        <v>36365</v>
      </c>
      <c r="E38" s="544">
        <f>E39</f>
        <v>0</v>
      </c>
      <c r="F38" s="544">
        <f t="shared" ref="F38:U38" si="17">F39</f>
        <v>0</v>
      </c>
      <c r="G38" s="544">
        <f t="shared" si="17"/>
        <v>0</v>
      </c>
      <c r="H38" s="544">
        <f t="shared" si="17"/>
        <v>0</v>
      </c>
      <c r="I38" s="544">
        <f t="shared" si="17"/>
        <v>0</v>
      </c>
      <c r="J38" s="544">
        <f t="shared" si="17"/>
        <v>0</v>
      </c>
      <c r="K38" s="544">
        <f t="shared" si="17"/>
        <v>36365</v>
      </c>
      <c r="L38" s="544">
        <f t="shared" si="17"/>
        <v>0</v>
      </c>
      <c r="M38" s="544">
        <f t="shared" si="17"/>
        <v>0</v>
      </c>
      <c r="N38" s="544">
        <f t="shared" si="17"/>
        <v>0</v>
      </c>
      <c r="O38" s="544">
        <f t="shared" si="17"/>
        <v>0</v>
      </c>
      <c r="P38" s="544">
        <f t="shared" si="17"/>
        <v>0</v>
      </c>
      <c r="Q38" s="544">
        <f t="shared" si="17"/>
        <v>0</v>
      </c>
      <c r="R38" s="544">
        <f t="shared" si="17"/>
        <v>0</v>
      </c>
      <c r="S38" s="544">
        <f t="shared" si="17"/>
        <v>0</v>
      </c>
      <c r="T38" s="544">
        <f t="shared" si="17"/>
        <v>0</v>
      </c>
      <c r="U38" s="669">
        <f t="shared" si="17"/>
        <v>0</v>
      </c>
      <c r="V38" s="272"/>
      <c r="W38" s="1103" t="s">
        <v>30</v>
      </c>
      <c r="X38" s="1103"/>
    </row>
    <row r="39" spans="1:24">
      <c r="A39" s="377" t="s">
        <v>12</v>
      </c>
      <c r="B39" s="367"/>
      <c r="C39" s="675" t="s">
        <v>16</v>
      </c>
      <c r="D39" s="668">
        <f t="shared" si="4"/>
        <v>36365</v>
      </c>
      <c r="E39" s="544">
        <v>0</v>
      </c>
      <c r="F39" s="544">
        <v>0</v>
      </c>
      <c r="G39" s="544">
        <v>0</v>
      </c>
      <c r="H39" s="544">
        <v>0</v>
      </c>
      <c r="I39" s="544">
        <v>0</v>
      </c>
      <c r="J39" s="544">
        <v>0</v>
      </c>
      <c r="K39" s="544">
        <v>36365</v>
      </c>
      <c r="L39" s="544">
        <v>0</v>
      </c>
      <c r="M39" s="544">
        <v>0</v>
      </c>
      <c r="N39" s="544">
        <v>0</v>
      </c>
      <c r="O39" s="544">
        <v>0</v>
      </c>
      <c r="P39" s="544">
        <v>0</v>
      </c>
      <c r="Q39" s="544">
        <v>0</v>
      </c>
      <c r="R39" s="544">
        <v>0</v>
      </c>
      <c r="S39" s="544">
        <v>0</v>
      </c>
      <c r="T39" s="544">
        <v>0</v>
      </c>
      <c r="U39" s="669">
        <v>0</v>
      </c>
      <c r="V39" s="673" t="s">
        <v>12</v>
      </c>
      <c r="W39" s="674"/>
      <c r="X39" s="674" t="s">
        <v>16</v>
      </c>
    </row>
    <row r="40" spans="1:24" ht="33.75" customHeight="1">
      <c r="A40" s="377" t="s">
        <v>12</v>
      </c>
      <c r="B40" s="281" t="s">
        <v>91</v>
      </c>
      <c r="C40" s="997"/>
      <c r="D40" s="662">
        <f t="shared" si="4"/>
        <v>120306.33</v>
      </c>
      <c r="E40" s="544">
        <f t="shared" ref="E40:U40" si="18">E41</f>
        <v>0</v>
      </c>
      <c r="F40" s="324">
        <f t="shared" si="18"/>
        <v>0</v>
      </c>
      <c r="G40" s="544">
        <f t="shared" si="18"/>
        <v>0</v>
      </c>
      <c r="H40" s="544">
        <f t="shared" si="18"/>
        <v>0</v>
      </c>
      <c r="I40" s="544">
        <f t="shared" si="18"/>
        <v>0</v>
      </c>
      <c r="J40" s="544">
        <f t="shared" si="18"/>
        <v>0</v>
      </c>
      <c r="K40" s="544">
        <f t="shared" si="18"/>
        <v>0</v>
      </c>
      <c r="L40" s="544">
        <f t="shared" si="18"/>
        <v>0</v>
      </c>
      <c r="M40" s="544">
        <f t="shared" si="18"/>
        <v>0</v>
      </c>
      <c r="N40" s="544">
        <f t="shared" si="18"/>
        <v>0</v>
      </c>
      <c r="O40" s="544">
        <f t="shared" si="18"/>
        <v>0</v>
      </c>
      <c r="P40" s="544">
        <f t="shared" si="18"/>
        <v>100324.33</v>
      </c>
      <c r="Q40" s="544">
        <f t="shared" si="18"/>
        <v>0</v>
      </c>
      <c r="R40" s="544">
        <f t="shared" si="18"/>
        <v>0</v>
      </c>
      <c r="S40" s="544">
        <f t="shared" si="18"/>
        <v>0</v>
      </c>
      <c r="T40" s="544">
        <f t="shared" si="18"/>
        <v>19982</v>
      </c>
      <c r="U40" s="669">
        <f t="shared" si="18"/>
        <v>0</v>
      </c>
      <c r="V40" s="673" t="s">
        <v>12</v>
      </c>
      <c r="W40" s="281" t="s">
        <v>91</v>
      </c>
      <c r="X40" s="281"/>
    </row>
    <row r="41" spans="1:24">
      <c r="A41" s="377" t="s">
        <v>12</v>
      </c>
      <c r="B41" s="367"/>
      <c r="C41" s="675" t="s">
        <v>15</v>
      </c>
      <c r="D41" s="662">
        <f t="shared" si="4"/>
        <v>120306.33</v>
      </c>
      <c r="E41" s="544">
        <v>0</v>
      </c>
      <c r="F41" s="324">
        <v>0</v>
      </c>
      <c r="G41" s="544">
        <v>0</v>
      </c>
      <c r="H41" s="544">
        <v>0</v>
      </c>
      <c r="I41" s="544">
        <v>0</v>
      </c>
      <c r="J41" s="544">
        <v>0</v>
      </c>
      <c r="K41" s="544">
        <v>0</v>
      </c>
      <c r="L41" s="544">
        <v>0</v>
      </c>
      <c r="M41" s="544">
        <v>0</v>
      </c>
      <c r="N41" s="544">
        <v>0</v>
      </c>
      <c r="O41" s="544">
        <v>0</v>
      </c>
      <c r="P41" s="544">
        <v>100324.33</v>
      </c>
      <c r="Q41" s="544">
        <v>0</v>
      </c>
      <c r="R41" s="544">
        <v>0</v>
      </c>
      <c r="S41" s="544">
        <v>0</v>
      </c>
      <c r="T41" s="544">
        <v>19982</v>
      </c>
      <c r="U41" s="669">
        <v>0</v>
      </c>
      <c r="V41" s="673" t="s">
        <v>12</v>
      </c>
      <c r="W41" s="674"/>
      <c r="X41" s="674" t="s">
        <v>15</v>
      </c>
    </row>
    <row r="42" spans="1:24">
      <c r="A42" s="377"/>
      <c r="B42" s="1105" t="s">
        <v>138</v>
      </c>
      <c r="C42" s="1106"/>
      <c r="D42" s="662">
        <f t="shared" si="4"/>
        <v>163325.26</v>
      </c>
      <c r="E42" s="544">
        <f t="shared" ref="E42:U42" si="19">E43+E44</f>
        <v>0</v>
      </c>
      <c r="F42" s="544">
        <f t="shared" si="19"/>
        <v>0</v>
      </c>
      <c r="G42" s="544">
        <f t="shared" si="19"/>
        <v>1500</v>
      </c>
      <c r="H42" s="544">
        <f t="shared" si="19"/>
        <v>0</v>
      </c>
      <c r="I42" s="544">
        <f t="shared" si="19"/>
        <v>0</v>
      </c>
      <c r="J42" s="544">
        <f t="shared" si="19"/>
        <v>0</v>
      </c>
      <c r="K42" s="544">
        <f t="shared" si="19"/>
        <v>0</v>
      </c>
      <c r="L42" s="544">
        <f t="shared" si="19"/>
        <v>0</v>
      </c>
      <c r="M42" s="544">
        <f t="shared" si="19"/>
        <v>0</v>
      </c>
      <c r="N42" s="544">
        <f t="shared" si="19"/>
        <v>78969</v>
      </c>
      <c r="O42" s="544">
        <f t="shared" si="19"/>
        <v>0</v>
      </c>
      <c r="P42" s="544">
        <f t="shared" si="19"/>
        <v>81056.259999999995</v>
      </c>
      <c r="Q42" s="544">
        <f t="shared" si="19"/>
        <v>0</v>
      </c>
      <c r="R42" s="544">
        <f t="shared" si="19"/>
        <v>1800</v>
      </c>
      <c r="S42" s="544">
        <f t="shared" si="19"/>
        <v>0</v>
      </c>
      <c r="T42" s="544">
        <f t="shared" si="19"/>
        <v>0</v>
      </c>
      <c r="U42" s="669">
        <f t="shared" si="19"/>
        <v>0</v>
      </c>
      <c r="V42" s="673"/>
      <c r="W42" s="1105" t="s">
        <v>138</v>
      </c>
      <c r="X42" s="1105"/>
    </row>
    <row r="43" spans="1:24">
      <c r="A43" s="377"/>
      <c r="B43" s="380"/>
      <c r="C43" s="677" t="s">
        <v>15</v>
      </c>
      <c r="D43" s="662">
        <f t="shared" si="4"/>
        <v>162325.26</v>
      </c>
      <c r="E43" s="544">
        <v>0</v>
      </c>
      <c r="F43" s="544">
        <v>0</v>
      </c>
      <c r="G43" s="544">
        <v>1500</v>
      </c>
      <c r="H43" s="324">
        <v>0</v>
      </c>
      <c r="I43" s="544">
        <v>0</v>
      </c>
      <c r="J43" s="544">
        <v>0</v>
      </c>
      <c r="K43" s="544">
        <v>0</v>
      </c>
      <c r="L43" s="544">
        <v>0</v>
      </c>
      <c r="M43" s="544">
        <v>0</v>
      </c>
      <c r="N43" s="544">
        <v>78969</v>
      </c>
      <c r="O43" s="544">
        <v>0</v>
      </c>
      <c r="P43" s="544">
        <v>80056.259999999995</v>
      </c>
      <c r="Q43" s="544">
        <v>0</v>
      </c>
      <c r="R43" s="544">
        <v>1800</v>
      </c>
      <c r="S43" s="544">
        <v>0</v>
      </c>
      <c r="T43" s="544">
        <v>0</v>
      </c>
      <c r="U43" s="669">
        <v>0</v>
      </c>
      <c r="V43" s="673"/>
      <c r="W43" s="676"/>
      <c r="X43" s="676" t="s">
        <v>15</v>
      </c>
    </row>
    <row r="44" spans="1:24">
      <c r="A44" s="377"/>
      <c r="B44" s="367"/>
      <c r="C44" s="675" t="s">
        <v>16</v>
      </c>
      <c r="D44" s="662">
        <f t="shared" si="4"/>
        <v>1000</v>
      </c>
      <c r="E44" s="544">
        <v>0</v>
      </c>
      <c r="F44" s="544">
        <v>0</v>
      </c>
      <c r="G44" s="544">
        <v>0</v>
      </c>
      <c r="H44" s="544">
        <v>0</v>
      </c>
      <c r="I44" s="544">
        <v>0</v>
      </c>
      <c r="J44" s="544">
        <v>0</v>
      </c>
      <c r="K44" s="544">
        <v>0</v>
      </c>
      <c r="L44" s="544">
        <v>0</v>
      </c>
      <c r="M44" s="544">
        <v>0</v>
      </c>
      <c r="N44" s="544">
        <v>0</v>
      </c>
      <c r="O44" s="544">
        <v>0</v>
      </c>
      <c r="P44" s="544">
        <v>1000</v>
      </c>
      <c r="Q44" s="544">
        <v>0</v>
      </c>
      <c r="R44" s="544">
        <v>0</v>
      </c>
      <c r="S44" s="544">
        <v>0</v>
      </c>
      <c r="T44" s="544">
        <v>0</v>
      </c>
      <c r="U44" s="669">
        <v>0</v>
      </c>
      <c r="V44" s="673"/>
      <c r="W44" s="674"/>
      <c r="X44" s="674" t="s">
        <v>16</v>
      </c>
    </row>
    <row r="45" spans="1:24">
      <c r="A45" s="377"/>
      <c r="B45" s="1105" t="s">
        <v>33</v>
      </c>
      <c r="C45" s="1106"/>
      <c r="D45" s="668">
        <f t="shared" si="4"/>
        <v>360570</v>
      </c>
      <c r="E45" s="544">
        <f t="shared" ref="E45:U45" si="20">E46</f>
        <v>0</v>
      </c>
      <c r="F45" s="544">
        <f t="shared" si="20"/>
        <v>0</v>
      </c>
      <c r="G45" s="324">
        <f t="shared" si="20"/>
        <v>4350</v>
      </c>
      <c r="H45" s="544">
        <f t="shared" si="20"/>
        <v>0</v>
      </c>
      <c r="I45" s="544">
        <f t="shared" si="20"/>
        <v>0</v>
      </c>
      <c r="J45" s="544">
        <f t="shared" si="20"/>
        <v>0</v>
      </c>
      <c r="K45" s="544">
        <f t="shared" si="20"/>
        <v>41220</v>
      </c>
      <c r="L45" s="544">
        <f t="shared" si="20"/>
        <v>0</v>
      </c>
      <c r="M45" s="544">
        <f t="shared" si="20"/>
        <v>140000</v>
      </c>
      <c r="N45" s="544">
        <f t="shared" si="20"/>
        <v>0</v>
      </c>
      <c r="O45" s="544">
        <f t="shared" si="20"/>
        <v>0</v>
      </c>
      <c r="P45" s="544">
        <f t="shared" si="20"/>
        <v>0</v>
      </c>
      <c r="Q45" s="544">
        <f t="shared" si="20"/>
        <v>0</v>
      </c>
      <c r="R45" s="544">
        <f t="shared" si="20"/>
        <v>0</v>
      </c>
      <c r="S45" s="544">
        <f t="shared" si="20"/>
        <v>0</v>
      </c>
      <c r="T45" s="544">
        <f t="shared" si="20"/>
        <v>0</v>
      </c>
      <c r="U45" s="669">
        <f t="shared" si="20"/>
        <v>175000</v>
      </c>
      <c r="V45" s="673"/>
      <c r="W45" s="1105" t="s">
        <v>33</v>
      </c>
      <c r="X45" s="1105"/>
    </row>
    <row r="46" spans="1:24">
      <c r="A46" s="377"/>
      <c r="B46" s="367"/>
      <c r="C46" s="675" t="s">
        <v>15</v>
      </c>
      <c r="D46" s="668">
        <f t="shared" si="4"/>
        <v>360570</v>
      </c>
      <c r="E46" s="544">
        <v>0</v>
      </c>
      <c r="F46" s="544">
        <v>0</v>
      </c>
      <c r="G46" s="324">
        <v>4350</v>
      </c>
      <c r="H46" s="544">
        <v>0</v>
      </c>
      <c r="I46" s="544">
        <v>0</v>
      </c>
      <c r="J46" s="544">
        <v>0</v>
      </c>
      <c r="K46" s="544">
        <v>41220</v>
      </c>
      <c r="L46" s="544">
        <v>0</v>
      </c>
      <c r="M46" s="544">
        <v>140000</v>
      </c>
      <c r="N46" s="544">
        <v>0</v>
      </c>
      <c r="O46" s="544">
        <v>0</v>
      </c>
      <c r="P46" s="544">
        <v>0</v>
      </c>
      <c r="Q46" s="544">
        <v>0</v>
      </c>
      <c r="R46" s="544">
        <v>0</v>
      </c>
      <c r="S46" s="544">
        <v>0</v>
      </c>
      <c r="T46" s="544">
        <v>0</v>
      </c>
      <c r="U46" s="669">
        <v>175000</v>
      </c>
      <c r="V46" s="673"/>
      <c r="W46" s="674"/>
      <c r="X46" s="674" t="s">
        <v>15</v>
      </c>
    </row>
    <row r="47" spans="1:24">
      <c r="A47" s="406" t="s">
        <v>34</v>
      </c>
      <c r="B47" s="407"/>
      <c r="C47" s="408"/>
      <c r="D47" s="664">
        <f t="shared" si="4"/>
        <v>5078806.0999999996</v>
      </c>
      <c r="E47" s="539">
        <f t="shared" ref="E47:U47" si="21">SUM(E48:E49)</f>
        <v>26565</v>
      </c>
      <c r="F47" s="539">
        <f t="shared" si="21"/>
        <v>38097</v>
      </c>
      <c r="G47" s="539">
        <f t="shared" si="21"/>
        <v>5400</v>
      </c>
      <c r="H47" s="539">
        <f t="shared" si="21"/>
        <v>38710</v>
      </c>
      <c r="I47" s="539">
        <f t="shared" si="21"/>
        <v>3060</v>
      </c>
      <c r="J47" s="539">
        <f t="shared" si="21"/>
        <v>0</v>
      </c>
      <c r="K47" s="539">
        <f t="shared" si="21"/>
        <v>40710</v>
      </c>
      <c r="L47" s="539">
        <f t="shared" si="21"/>
        <v>2650</v>
      </c>
      <c r="M47" s="539">
        <f t="shared" si="21"/>
        <v>39940</v>
      </c>
      <c r="N47" s="539">
        <f t="shared" si="21"/>
        <v>28778</v>
      </c>
      <c r="O47" s="539">
        <f t="shared" si="21"/>
        <v>32244</v>
      </c>
      <c r="P47" s="539">
        <f t="shared" si="21"/>
        <v>802990</v>
      </c>
      <c r="Q47" s="539">
        <f t="shared" si="21"/>
        <v>25605</v>
      </c>
      <c r="R47" s="539">
        <f t="shared" si="21"/>
        <v>1930706</v>
      </c>
      <c r="S47" s="539">
        <f t="shared" si="21"/>
        <v>2044385.1</v>
      </c>
      <c r="T47" s="539">
        <f t="shared" si="21"/>
        <v>14218</v>
      </c>
      <c r="U47" s="591">
        <f t="shared" si="21"/>
        <v>4748</v>
      </c>
      <c r="V47" s="409" t="s">
        <v>34</v>
      </c>
      <c r="W47" s="410"/>
      <c r="X47" s="410"/>
    </row>
    <row r="48" spans="1:24">
      <c r="A48" s="417" t="s">
        <v>12</v>
      </c>
      <c r="B48" s="419"/>
      <c r="C48" s="395" t="s">
        <v>15</v>
      </c>
      <c r="D48" s="291">
        <f t="shared" si="4"/>
        <v>1518701</v>
      </c>
      <c r="E48" s="292">
        <f>E51+E54+E57+E60+E64</f>
        <v>18450</v>
      </c>
      <c r="F48" s="292">
        <f t="shared" ref="F48:U48" si="22">F51+F54+F57+F60+F64</f>
        <v>24800</v>
      </c>
      <c r="G48" s="292">
        <f t="shared" si="22"/>
        <v>0</v>
      </c>
      <c r="H48" s="292">
        <f t="shared" si="22"/>
        <v>36910</v>
      </c>
      <c r="I48" s="292">
        <f t="shared" si="22"/>
        <v>1260</v>
      </c>
      <c r="J48" s="292">
        <f t="shared" si="22"/>
        <v>0</v>
      </c>
      <c r="K48" s="292">
        <f t="shared" si="22"/>
        <v>21060</v>
      </c>
      <c r="L48" s="292">
        <f t="shared" si="22"/>
        <v>2450</v>
      </c>
      <c r="M48" s="292">
        <f t="shared" si="22"/>
        <v>30500</v>
      </c>
      <c r="N48" s="292">
        <f t="shared" si="22"/>
        <v>10490</v>
      </c>
      <c r="O48" s="292">
        <f t="shared" si="22"/>
        <v>30098</v>
      </c>
      <c r="P48" s="292">
        <f t="shared" si="22"/>
        <v>802990</v>
      </c>
      <c r="Q48" s="292">
        <f t="shared" si="22"/>
        <v>25605</v>
      </c>
      <c r="R48" s="292">
        <f t="shared" si="22"/>
        <v>223600</v>
      </c>
      <c r="S48" s="292">
        <f t="shared" si="22"/>
        <v>289355</v>
      </c>
      <c r="T48" s="292">
        <f t="shared" si="22"/>
        <v>1133</v>
      </c>
      <c r="U48" s="666">
        <f t="shared" si="22"/>
        <v>0</v>
      </c>
      <c r="V48" s="392" t="s">
        <v>12</v>
      </c>
      <c r="W48" s="394"/>
      <c r="X48" s="396" t="s">
        <v>15</v>
      </c>
    </row>
    <row r="49" spans="1:24">
      <c r="A49" s="417" t="s">
        <v>12</v>
      </c>
      <c r="B49" s="420"/>
      <c r="C49" s="398" t="s">
        <v>16</v>
      </c>
      <c r="D49" s="291">
        <f t="shared" si="4"/>
        <v>3560105.1</v>
      </c>
      <c r="E49" s="292">
        <f>E52+E55+E58+E62</f>
        <v>8115</v>
      </c>
      <c r="F49" s="292">
        <f t="shared" ref="F49:U49" si="23">F52+F55+F58+F62</f>
        <v>13297</v>
      </c>
      <c r="G49" s="292">
        <f t="shared" si="23"/>
        <v>5400</v>
      </c>
      <c r="H49" s="292">
        <f t="shared" si="23"/>
        <v>1800</v>
      </c>
      <c r="I49" s="292">
        <f t="shared" si="23"/>
        <v>1800</v>
      </c>
      <c r="J49" s="292">
        <f t="shared" si="23"/>
        <v>0</v>
      </c>
      <c r="K49" s="292">
        <f t="shared" si="23"/>
        <v>19650</v>
      </c>
      <c r="L49" s="292">
        <f t="shared" si="23"/>
        <v>200</v>
      </c>
      <c r="M49" s="292">
        <f t="shared" si="23"/>
        <v>9440</v>
      </c>
      <c r="N49" s="292">
        <f t="shared" si="23"/>
        <v>18288</v>
      </c>
      <c r="O49" s="292">
        <f t="shared" si="23"/>
        <v>2146</v>
      </c>
      <c r="P49" s="292">
        <f t="shared" si="23"/>
        <v>0</v>
      </c>
      <c r="Q49" s="292">
        <f t="shared" si="23"/>
        <v>0</v>
      </c>
      <c r="R49" s="292">
        <f t="shared" si="23"/>
        <v>1707106</v>
      </c>
      <c r="S49" s="292">
        <f t="shared" si="23"/>
        <v>1755030.1</v>
      </c>
      <c r="T49" s="292">
        <f t="shared" si="23"/>
        <v>13085</v>
      </c>
      <c r="U49" s="666">
        <f t="shared" si="23"/>
        <v>4748</v>
      </c>
      <c r="V49" s="392" t="s">
        <v>12</v>
      </c>
      <c r="W49" s="397"/>
      <c r="X49" s="399" t="s">
        <v>16</v>
      </c>
    </row>
    <row r="50" spans="1:24">
      <c r="A50" s="377" t="s">
        <v>12</v>
      </c>
      <c r="B50" s="376" t="s">
        <v>35</v>
      </c>
      <c r="C50" s="285"/>
      <c r="D50" s="662">
        <f t="shared" si="4"/>
        <v>4820305</v>
      </c>
      <c r="E50" s="324">
        <f t="shared" ref="E50:U50" si="24">E51+E52</f>
        <v>0</v>
      </c>
      <c r="F50" s="324">
        <f t="shared" si="24"/>
        <v>7500</v>
      </c>
      <c r="G50" s="324">
        <f t="shared" si="24"/>
        <v>0</v>
      </c>
      <c r="H50" s="324">
        <f t="shared" si="24"/>
        <v>0</v>
      </c>
      <c r="I50" s="324">
        <f t="shared" si="24"/>
        <v>0</v>
      </c>
      <c r="J50" s="324">
        <f t="shared" si="24"/>
        <v>0</v>
      </c>
      <c r="K50" s="324">
        <f t="shared" si="24"/>
        <v>33530</v>
      </c>
      <c r="L50" s="324">
        <f t="shared" si="24"/>
        <v>0</v>
      </c>
      <c r="M50" s="324">
        <f t="shared" si="24"/>
        <v>0</v>
      </c>
      <c r="N50" s="324">
        <f t="shared" si="24"/>
        <v>0</v>
      </c>
      <c r="O50" s="324">
        <f t="shared" si="24"/>
        <v>16500</v>
      </c>
      <c r="P50" s="324">
        <f t="shared" si="24"/>
        <v>800000</v>
      </c>
      <c r="Q50" s="324">
        <f t="shared" si="24"/>
        <v>0</v>
      </c>
      <c r="R50" s="324">
        <f t="shared" si="24"/>
        <v>1929660</v>
      </c>
      <c r="S50" s="324">
        <f t="shared" si="24"/>
        <v>2033115</v>
      </c>
      <c r="T50" s="324">
        <f t="shared" si="24"/>
        <v>0</v>
      </c>
      <c r="U50" s="670">
        <f t="shared" si="24"/>
        <v>0</v>
      </c>
      <c r="V50" s="427"/>
      <c r="W50" s="272" t="s">
        <v>35</v>
      </c>
      <c r="X50" s="272"/>
    </row>
    <row r="51" spans="1:24">
      <c r="A51" s="377" t="s">
        <v>12</v>
      </c>
      <c r="B51" s="376"/>
      <c r="C51" s="286" t="s">
        <v>15</v>
      </c>
      <c r="D51" s="662">
        <f t="shared" si="4"/>
        <v>1337980</v>
      </c>
      <c r="E51" s="324">
        <v>0</v>
      </c>
      <c r="F51" s="324">
        <v>0</v>
      </c>
      <c r="G51" s="324">
        <v>0</v>
      </c>
      <c r="H51" s="324">
        <v>0</v>
      </c>
      <c r="I51" s="324">
        <v>0</v>
      </c>
      <c r="J51" s="324">
        <v>0</v>
      </c>
      <c r="K51" s="324">
        <v>16180</v>
      </c>
      <c r="L51" s="324">
        <v>0</v>
      </c>
      <c r="M51" s="324">
        <v>0</v>
      </c>
      <c r="N51" s="324">
        <v>0</v>
      </c>
      <c r="O51" s="324">
        <v>16500</v>
      </c>
      <c r="P51" s="324">
        <v>800000</v>
      </c>
      <c r="Q51" s="324">
        <v>0</v>
      </c>
      <c r="R51" s="324">
        <v>222900</v>
      </c>
      <c r="S51" s="324">
        <v>282400</v>
      </c>
      <c r="T51" s="324">
        <v>0</v>
      </c>
      <c r="U51" s="670">
        <v>0</v>
      </c>
      <c r="V51" s="427"/>
      <c r="W51" s="272"/>
      <c r="X51" s="287" t="s">
        <v>15</v>
      </c>
    </row>
    <row r="52" spans="1:24">
      <c r="A52" s="377" t="s">
        <v>12</v>
      </c>
      <c r="B52" s="376"/>
      <c r="C52" s="286" t="s">
        <v>16</v>
      </c>
      <c r="D52" s="662">
        <f t="shared" si="4"/>
        <v>3482325</v>
      </c>
      <c r="E52" s="324">
        <v>0</v>
      </c>
      <c r="F52" s="324">
        <v>7500</v>
      </c>
      <c r="G52" s="324">
        <v>0</v>
      </c>
      <c r="H52" s="324">
        <v>0</v>
      </c>
      <c r="I52" s="324">
        <v>0</v>
      </c>
      <c r="J52" s="324">
        <v>0</v>
      </c>
      <c r="K52" s="324">
        <v>17350</v>
      </c>
      <c r="L52" s="324">
        <v>0</v>
      </c>
      <c r="M52" s="324">
        <v>0</v>
      </c>
      <c r="N52" s="324">
        <v>0</v>
      </c>
      <c r="O52" s="324">
        <v>0</v>
      </c>
      <c r="P52" s="324">
        <v>0</v>
      </c>
      <c r="Q52" s="324">
        <v>0</v>
      </c>
      <c r="R52" s="324">
        <v>1706760</v>
      </c>
      <c r="S52" s="324">
        <v>1750715</v>
      </c>
      <c r="T52" s="324">
        <v>0</v>
      </c>
      <c r="U52" s="670">
        <v>0</v>
      </c>
      <c r="V52" s="427"/>
      <c r="W52" s="272"/>
      <c r="X52" s="287" t="s">
        <v>16</v>
      </c>
    </row>
    <row r="53" spans="1:24">
      <c r="A53" s="377" t="s">
        <v>12</v>
      </c>
      <c r="B53" s="1101" t="s">
        <v>36</v>
      </c>
      <c r="C53" s="1102"/>
      <c r="D53" s="662">
        <f t="shared" si="4"/>
        <v>16818</v>
      </c>
      <c r="E53" s="324">
        <f t="shared" ref="E53:U53" si="25">E54+E55</f>
        <v>0</v>
      </c>
      <c r="F53" s="324">
        <f t="shared" si="25"/>
        <v>0</v>
      </c>
      <c r="G53" s="324">
        <f t="shared" si="25"/>
        <v>0</v>
      </c>
      <c r="H53" s="324">
        <f t="shared" si="25"/>
        <v>0</v>
      </c>
      <c r="I53" s="324">
        <f t="shared" si="25"/>
        <v>0</v>
      </c>
      <c r="J53" s="324">
        <f t="shared" si="25"/>
        <v>0</v>
      </c>
      <c r="K53" s="324">
        <f t="shared" si="25"/>
        <v>0</v>
      </c>
      <c r="L53" s="324">
        <f t="shared" si="25"/>
        <v>0</v>
      </c>
      <c r="M53" s="324">
        <f t="shared" si="25"/>
        <v>0</v>
      </c>
      <c r="N53" s="324">
        <f t="shared" si="25"/>
        <v>0</v>
      </c>
      <c r="O53" s="324">
        <f t="shared" si="25"/>
        <v>8598</v>
      </c>
      <c r="P53" s="324">
        <f t="shared" si="25"/>
        <v>0</v>
      </c>
      <c r="Q53" s="324">
        <f t="shared" si="25"/>
        <v>3855</v>
      </c>
      <c r="R53" s="324">
        <f t="shared" si="25"/>
        <v>300</v>
      </c>
      <c r="S53" s="324">
        <f t="shared" si="25"/>
        <v>4065</v>
      </c>
      <c r="T53" s="324">
        <f t="shared" si="25"/>
        <v>0</v>
      </c>
      <c r="U53" s="670">
        <f t="shared" si="25"/>
        <v>0</v>
      </c>
      <c r="V53" s="427"/>
      <c r="W53" s="1101" t="s">
        <v>36</v>
      </c>
      <c r="X53" s="1101"/>
    </row>
    <row r="54" spans="1:24">
      <c r="A54" s="377" t="s">
        <v>12</v>
      </c>
      <c r="B54" s="376"/>
      <c r="C54" s="286" t="s">
        <v>15</v>
      </c>
      <c r="D54" s="662">
        <f t="shared" si="4"/>
        <v>12753</v>
      </c>
      <c r="E54" s="324">
        <v>0</v>
      </c>
      <c r="F54" s="324">
        <v>0</v>
      </c>
      <c r="G54" s="324">
        <v>0</v>
      </c>
      <c r="H54" s="324">
        <v>0</v>
      </c>
      <c r="I54" s="324">
        <v>0</v>
      </c>
      <c r="J54" s="324">
        <v>0</v>
      </c>
      <c r="K54" s="324">
        <v>0</v>
      </c>
      <c r="L54" s="324">
        <v>0</v>
      </c>
      <c r="M54" s="324">
        <v>0</v>
      </c>
      <c r="N54" s="324">
        <v>0</v>
      </c>
      <c r="O54" s="324">
        <v>8598</v>
      </c>
      <c r="P54" s="324">
        <v>0</v>
      </c>
      <c r="Q54" s="324">
        <v>3855</v>
      </c>
      <c r="R54" s="324">
        <v>300</v>
      </c>
      <c r="S54" s="324">
        <v>0</v>
      </c>
      <c r="T54" s="324">
        <v>0</v>
      </c>
      <c r="U54" s="670">
        <v>0</v>
      </c>
      <c r="V54" s="427"/>
      <c r="W54" s="272"/>
      <c r="X54" s="287" t="s">
        <v>15</v>
      </c>
    </row>
    <row r="55" spans="1:24">
      <c r="A55" s="377" t="s">
        <v>12</v>
      </c>
      <c r="B55" s="376"/>
      <c r="C55" s="286" t="s">
        <v>16</v>
      </c>
      <c r="D55" s="662">
        <f t="shared" si="4"/>
        <v>4065</v>
      </c>
      <c r="E55" s="324">
        <v>0</v>
      </c>
      <c r="F55" s="324">
        <v>0</v>
      </c>
      <c r="G55" s="324">
        <v>0</v>
      </c>
      <c r="H55" s="324">
        <v>0</v>
      </c>
      <c r="I55" s="324">
        <v>0</v>
      </c>
      <c r="J55" s="324">
        <v>0</v>
      </c>
      <c r="K55" s="324">
        <v>0</v>
      </c>
      <c r="L55" s="324">
        <v>0</v>
      </c>
      <c r="M55" s="324">
        <v>0</v>
      </c>
      <c r="N55" s="324">
        <v>0</v>
      </c>
      <c r="O55" s="324">
        <v>0</v>
      </c>
      <c r="P55" s="324">
        <v>0</v>
      </c>
      <c r="Q55" s="324">
        <v>0</v>
      </c>
      <c r="R55" s="324">
        <v>0</v>
      </c>
      <c r="S55" s="324">
        <v>4065</v>
      </c>
      <c r="T55" s="324">
        <v>0</v>
      </c>
      <c r="U55" s="670">
        <v>0</v>
      </c>
      <c r="V55" s="427"/>
      <c r="W55" s="272"/>
      <c r="X55" s="287" t="s">
        <v>16</v>
      </c>
    </row>
    <row r="56" spans="1:24">
      <c r="A56" s="377" t="s">
        <v>12</v>
      </c>
      <c r="B56" s="1101" t="s">
        <v>37</v>
      </c>
      <c r="C56" s="1102"/>
      <c r="D56" s="662">
        <f t="shared" si="4"/>
        <v>132473.1</v>
      </c>
      <c r="E56" s="324">
        <f t="shared" ref="E56:U56" si="26">E57+E58</f>
        <v>26565</v>
      </c>
      <c r="F56" s="324">
        <f t="shared" si="26"/>
        <v>5797</v>
      </c>
      <c r="G56" s="324">
        <f t="shared" si="26"/>
        <v>5400</v>
      </c>
      <c r="H56" s="324">
        <f t="shared" si="26"/>
        <v>4780</v>
      </c>
      <c r="I56" s="487">
        <f t="shared" si="26"/>
        <v>3060</v>
      </c>
      <c r="J56" s="487">
        <f t="shared" si="26"/>
        <v>0</v>
      </c>
      <c r="K56" s="324">
        <f t="shared" si="26"/>
        <v>2300</v>
      </c>
      <c r="L56" s="324">
        <f t="shared" si="26"/>
        <v>200</v>
      </c>
      <c r="M56" s="324">
        <f t="shared" si="26"/>
        <v>32940</v>
      </c>
      <c r="N56" s="324">
        <f t="shared" si="26"/>
        <v>4778</v>
      </c>
      <c r="O56" s="324">
        <f t="shared" si="26"/>
        <v>4846</v>
      </c>
      <c r="P56" s="324">
        <f t="shared" si="26"/>
        <v>0</v>
      </c>
      <c r="Q56" s="324">
        <f t="shared" si="26"/>
        <v>14890</v>
      </c>
      <c r="R56" s="324">
        <f t="shared" si="26"/>
        <v>746</v>
      </c>
      <c r="S56" s="324">
        <f t="shared" si="26"/>
        <v>7205.1</v>
      </c>
      <c r="T56" s="324">
        <f t="shared" si="26"/>
        <v>14218</v>
      </c>
      <c r="U56" s="670">
        <f t="shared" si="26"/>
        <v>4748</v>
      </c>
      <c r="V56" s="428"/>
      <c r="W56" s="1101" t="s">
        <v>37</v>
      </c>
      <c r="X56" s="1101"/>
    </row>
    <row r="57" spans="1:24">
      <c r="A57" s="377" t="s">
        <v>12</v>
      </c>
      <c r="B57" s="376"/>
      <c r="C57" s="286" t="s">
        <v>15</v>
      </c>
      <c r="D57" s="662">
        <f t="shared" si="4"/>
        <v>72758</v>
      </c>
      <c r="E57" s="324">
        <v>18450</v>
      </c>
      <c r="F57" s="324">
        <v>0</v>
      </c>
      <c r="G57" s="324">
        <v>0</v>
      </c>
      <c r="H57" s="324">
        <v>2980</v>
      </c>
      <c r="I57" s="663">
        <v>1260</v>
      </c>
      <c r="J57" s="663">
        <v>0</v>
      </c>
      <c r="K57" s="324">
        <v>0</v>
      </c>
      <c r="L57" s="324">
        <v>0</v>
      </c>
      <c r="M57" s="324">
        <v>23500</v>
      </c>
      <c r="N57" s="324">
        <v>490</v>
      </c>
      <c r="O57" s="324">
        <v>2700</v>
      </c>
      <c r="P57" s="324">
        <v>0</v>
      </c>
      <c r="Q57" s="324">
        <v>14890</v>
      </c>
      <c r="R57" s="324">
        <v>400</v>
      </c>
      <c r="S57" s="324">
        <v>6955</v>
      </c>
      <c r="T57" s="324">
        <v>1133</v>
      </c>
      <c r="U57" s="670">
        <v>0</v>
      </c>
      <c r="V57" s="428"/>
      <c r="W57" s="272"/>
      <c r="X57" s="287" t="s">
        <v>15</v>
      </c>
    </row>
    <row r="58" spans="1:24">
      <c r="A58" s="377" t="s">
        <v>12</v>
      </c>
      <c r="B58" s="376"/>
      <c r="C58" s="286" t="s">
        <v>16</v>
      </c>
      <c r="D58" s="662">
        <f t="shared" si="4"/>
        <v>59715.1</v>
      </c>
      <c r="E58" s="324">
        <v>8115</v>
      </c>
      <c r="F58" s="324">
        <v>5797</v>
      </c>
      <c r="G58" s="324">
        <v>5400</v>
      </c>
      <c r="H58" s="324">
        <v>1800</v>
      </c>
      <c r="I58" s="487">
        <v>1800</v>
      </c>
      <c r="J58" s="487">
        <v>0</v>
      </c>
      <c r="K58" s="324">
        <v>2300</v>
      </c>
      <c r="L58" s="324">
        <v>200</v>
      </c>
      <c r="M58" s="324">
        <v>9440</v>
      </c>
      <c r="N58" s="324">
        <v>4288</v>
      </c>
      <c r="O58" s="324">
        <v>2146</v>
      </c>
      <c r="P58" s="324">
        <v>0</v>
      </c>
      <c r="Q58" s="324">
        <v>0</v>
      </c>
      <c r="R58" s="324">
        <v>346</v>
      </c>
      <c r="S58" s="324">
        <v>250.1</v>
      </c>
      <c r="T58" s="324">
        <v>13085</v>
      </c>
      <c r="U58" s="670">
        <v>4748</v>
      </c>
      <c r="V58" s="673"/>
      <c r="W58" s="272"/>
      <c r="X58" s="287" t="s">
        <v>16</v>
      </c>
    </row>
    <row r="59" spans="1:24">
      <c r="A59" s="377"/>
      <c r="B59" s="381" t="s">
        <v>41</v>
      </c>
      <c r="C59" s="677"/>
      <c r="D59" s="662">
        <f t="shared" si="4"/>
        <v>53100</v>
      </c>
      <c r="E59" s="324">
        <f t="shared" ref="E59:U59" si="27">E60</f>
        <v>0</v>
      </c>
      <c r="F59" s="324">
        <f t="shared" si="27"/>
        <v>24800</v>
      </c>
      <c r="G59" s="324">
        <f t="shared" si="27"/>
        <v>0</v>
      </c>
      <c r="H59" s="324">
        <f t="shared" si="27"/>
        <v>0</v>
      </c>
      <c r="I59" s="324">
        <f t="shared" si="27"/>
        <v>0</v>
      </c>
      <c r="J59" s="324">
        <f t="shared" si="27"/>
        <v>0</v>
      </c>
      <c r="K59" s="324">
        <f t="shared" si="27"/>
        <v>3700</v>
      </c>
      <c r="L59" s="324">
        <f t="shared" si="27"/>
        <v>2450</v>
      </c>
      <c r="M59" s="324">
        <f t="shared" si="27"/>
        <v>0</v>
      </c>
      <c r="N59" s="324">
        <f t="shared" si="27"/>
        <v>10000</v>
      </c>
      <c r="O59" s="324">
        <f t="shared" si="27"/>
        <v>2300</v>
      </c>
      <c r="P59" s="324">
        <f t="shared" si="27"/>
        <v>2990</v>
      </c>
      <c r="Q59" s="324">
        <f t="shared" si="27"/>
        <v>6860</v>
      </c>
      <c r="R59" s="324">
        <f t="shared" si="27"/>
        <v>0</v>
      </c>
      <c r="S59" s="324">
        <f t="shared" si="27"/>
        <v>0</v>
      </c>
      <c r="T59" s="324">
        <f t="shared" si="27"/>
        <v>0</v>
      </c>
      <c r="U59" s="670">
        <f t="shared" si="27"/>
        <v>0</v>
      </c>
      <c r="V59" s="673"/>
      <c r="W59" s="281" t="s">
        <v>41</v>
      </c>
      <c r="X59" s="676"/>
    </row>
    <row r="60" spans="1:24">
      <c r="A60" s="377"/>
      <c r="B60" s="381"/>
      <c r="C60" s="677" t="s">
        <v>15</v>
      </c>
      <c r="D60" s="662">
        <f t="shared" si="4"/>
        <v>53100</v>
      </c>
      <c r="E60" s="324">
        <v>0</v>
      </c>
      <c r="F60" s="324">
        <v>24800</v>
      </c>
      <c r="G60" s="324">
        <v>0</v>
      </c>
      <c r="H60" s="324">
        <v>0</v>
      </c>
      <c r="I60" s="324">
        <v>0</v>
      </c>
      <c r="J60" s="324">
        <v>0</v>
      </c>
      <c r="K60" s="324">
        <v>3700</v>
      </c>
      <c r="L60" s="324">
        <v>2450</v>
      </c>
      <c r="M60" s="324">
        <v>0</v>
      </c>
      <c r="N60" s="324">
        <v>10000</v>
      </c>
      <c r="O60" s="324">
        <v>2300</v>
      </c>
      <c r="P60" s="324">
        <v>2990</v>
      </c>
      <c r="Q60" s="324">
        <v>6860</v>
      </c>
      <c r="R60" s="324">
        <v>0</v>
      </c>
      <c r="S60" s="324">
        <v>0</v>
      </c>
      <c r="T60" s="324">
        <v>0</v>
      </c>
      <c r="U60" s="670">
        <v>0</v>
      </c>
      <c r="V60" s="673"/>
      <c r="W60" s="281"/>
      <c r="X60" s="676" t="s">
        <v>15</v>
      </c>
    </row>
    <row r="61" spans="1:24" ht="33">
      <c r="A61" s="377"/>
      <c r="B61" s="281" t="s">
        <v>159</v>
      </c>
      <c r="C61" s="677"/>
      <c r="D61" s="668">
        <f t="shared" si="4"/>
        <v>14000</v>
      </c>
      <c r="E61" s="544">
        <f t="shared" ref="E61:U61" si="28">E62</f>
        <v>0</v>
      </c>
      <c r="F61" s="544">
        <f t="shared" si="28"/>
        <v>0</v>
      </c>
      <c r="G61" s="544">
        <f t="shared" si="28"/>
        <v>0</v>
      </c>
      <c r="H61" s="544">
        <f t="shared" si="28"/>
        <v>0</v>
      </c>
      <c r="I61" s="544">
        <f t="shared" si="28"/>
        <v>0</v>
      </c>
      <c r="J61" s="544">
        <f t="shared" si="28"/>
        <v>0</v>
      </c>
      <c r="K61" s="544">
        <f t="shared" si="28"/>
        <v>0</v>
      </c>
      <c r="L61" s="544">
        <f t="shared" si="28"/>
        <v>0</v>
      </c>
      <c r="M61" s="544">
        <f t="shared" si="28"/>
        <v>0</v>
      </c>
      <c r="N61" s="544">
        <f t="shared" si="28"/>
        <v>14000</v>
      </c>
      <c r="O61" s="544">
        <f t="shared" si="28"/>
        <v>0</v>
      </c>
      <c r="P61" s="544">
        <f t="shared" si="28"/>
        <v>0</v>
      </c>
      <c r="Q61" s="544">
        <f t="shared" si="28"/>
        <v>0</v>
      </c>
      <c r="R61" s="544">
        <f t="shared" si="28"/>
        <v>0</v>
      </c>
      <c r="S61" s="544">
        <f t="shared" si="28"/>
        <v>0</v>
      </c>
      <c r="T61" s="544">
        <f t="shared" si="28"/>
        <v>0</v>
      </c>
      <c r="U61" s="669">
        <f t="shared" si="28"/>
        <v>0</v>
      </c>
      <c r="V61" s="673"/>
      <c r="W61" s="281" t="s">
        <v>159</v>
      </c>
      <c r="X61" s="676"/>
    </row>
    <row r="62" spans="1:24">
      <c r="A62" s="377"/>
      <c r="B62" s="381"/>
      <c r="C62" s="677" t="s">
        <v>111</v>
      </c>
      <c r="D62" s="668">
        <f t="shared" si="4"/>
        <v>14000</v>
      </c>
      <c r="E62" s="544">
        <v>0</v>
      </c>
      <c r="F62" s="544">
        <v>0</v>
      </c>
      <c r="G62" s="544">
        <v>0</v>
      </c>
      <c r="H62" s="544">
        <v>0</v>
      </c>
      <c r="I62" s="544">
        <v>0</v>
      </c>
      <c r="J62" s="544">
        <v>0</v>
      </c>
      <c r="K62" s="544">
        <v>0</v>
      </c>
      <c r="L62" s="544">
        <v>0</v>
      </c>
      <c r="M62" s="544">
        <v>0</v>
      </c>
      <c r="N62" s="544">
        <v>14000</v>
      </c>
      <c r="O62" s="544">
        <v>0</v>
      </c>
      <c r="P62" s="544">
        <v>0</v>
      </c>
      <c r="Q62" s="544">
        <v>0</v>
      </c>
      <c r="R62" s="544">
        <v>0</v>
      </c>
      <c r="S62" s="544">
        <v>0</v>
      </c>
      <c r="T62" s="544">
        <v>0</v>
      </c>
      <c r="U62" s="669">
        <v>0</v>
      </c>
      <c r="V62" s="673"/>
      <c r="W62" s="281"/>
      <c r="X62" s="676" t="s">
        <v>107</v>
      </c>
    </row>
    <row r="63" spans="1:24">
      <c r="A63" s="377"/>
      <c r="B63" s="281" t="s">
        <v>204</v>
      </c>
      <c r="C63" s="683"/>
      <c r="D63" s="668">
        <f>SUM(E63:U63)</f>
        <v>42110</v>
      </c>
      <c r="E63" s="544">
        <f t="shared" ref="E63:U63" si="29">SUM(E64:E64)</f>
        <v>0</v>
      </c>
      <c r="F63" s="544">
        <f t="shared" si="29"/>
        <v>0</v>
      </c>
      <c r="G63" s="544">
        <f t="shared" si="29"/>
        <v>0</v>
      </c>
      <c r="H63" s="544">
        <f t="shared" si="29"/>
        <v>33930</v>
      </c>
      <c r="I63" s="544">
        <f t="shared" si="29"/>
        <v>0</v>
      </c>
      <c r="J63" s="544">
        <f t="shared" si="29"/>
        <v>0</v>
      </c>
      <c r="K63" s="544">
        <f t="shared" si="29"/>
        <v>1180</v>
      </c>
      <c r="L63" s="544">
        <f t="shared" si="29"/>
        <v>0</v>
      </c>
      <c r="M63" s="544">
        <f t="shared" si="29"/>
        <v>7000</v>
      </c>
      <c r="N63" s="544">
        <f t="shared" si="29"/>
        <v>0</v>
      </c>
      <c r="O63" s="544">
        <f t="shared" si="29"/>
        <v>0</v>
      </c>
      <c r="P63" s="544">
        <f t="shared" si="29"/>
        <v>0</v>
      </c>
      <c r="Q63" s="544">
        <f t="shared" si="29"/>
        <v>0</v>
      </c>
      <c r="R63" s="544">
        <f t="shared" si="29"/>
        <v>0</v>
      </c>
      <c r="S63" s="544">
        <f t="shared" si="29"/>
        <v>0</v>
      </c>
      <c r="T63" s="544">
        <f t="shared" si="29"/>
        <v>0</v>
      </c>
      <c r="U63" s="669">
        <f t="shared" si="29"/>
        <v>0</v>
      </c>
      <c r="V63" s="681"/>
      <c r="W63" s="281" t="s">
        <v>204</v>
      </c>
      <c r="X63" s="682"/>
    </row>
    <row r="64" spans="1:24">
      <c r="A64" s="377"/>
      <c r="B64" s="381"/>
      <c r="C64" s="683" t="s">
        <v>205</v>
      </c>
      <c r="D64" s="668">
        <f>SUM(E64:U64)</f>
        <v>42110</v>
      </c>
      <c r="E64" s="544">
        <v>0</v>
      </c>
      <c r="F64" s="544">
        <v>0</v>
      </c>
      <c r="G64" s="544">
        <v>0</v>
      </c>
      <c r="H64" s="544">
        <v>33930</v>
      </c>
      <c r="I64" s="544">
        <v>0</v>
      </c>
      <c r="J64" s="544">
        <v>0</v>
      </c>
      <c r="K64" s="544">
        <v>1180</v>
      </c>
      <c r="L64" s="544">
        <v>0</v>
      </c>
      <c r="M64" s="544">
        <v>7000</v>
      </c>
      <c r="N64" s="544">
        <v>0</v>
      </c>
      <c r="O64" s="544">
        <v>0</v>
      </c>
      <c r="P64" s="544">
        <v>0</v>
      </c>
      <c r="Q64" s="544">
        <v>0</v>
      </c>
      <c r="R64" s="544">
        <v>0</v>
      </c>
      <c r="S64" s="544">
        <v>0</v>
      </c>
      <c r="T64" s="544">
        <v>0</v>
      </c>
      <c r="U64" s="669">
        <v>0</v>
      </c>
      <c r="V64" s="681"/>
      <c r="W64" s="281"/>
      <c r="X64" s="682" t="s">
        <v>205</v>
      </c>
    </row>
    <row r="65" spans="1:24">
      <c r="A65" s="406" t="s">
        <v>43</v>
      </c>
      <c r="B65" s="411"/>
      <c r="C65" s="412"/>
      <c r="D65" s="664">
        <f t="shared" si="4"/>
        <v>171309</v>
      </c>
      <c r="E65" s="539">
        <f t="shared" ref="E65:U65" si="30">E66+E67</f>
        <v>25094</v>
      </c>
      <c r="F65" s="539">
        <f t="shared" si="30"/>
        <v>6846</v>
      </c>
      <c r="G65" s="539">
        <f t="shared" si="30"/>
        <v>11256</v>
      </c>
      <c r="H65" s="539">
        <f t="shared" si="30"/>
        <v>13713</v>
      </c>
      <c r="I65" s="539">
        <f t="shared" si="30"/>
        <v>360</v>
      </c>
      <c r="J65" s="539">
        <f t="shared" si="30"/>
        <v>33</v>
      </c>
      <c r="K65" s="539">
        <f t="shared" si="30"/>
        <v>3082</v>
      </c>
      <c r="L65" s="539">
        <f t="shared" si="30"/>
        <v>0</v>
      </c>
      <c r="M65" s="539">
        <f t="shared" si="30"/>
        <v>86160</v>
      </c>
      <c r="N65" s="539">
        <f t="shared" si="30"/>
        <v>29</v>
      </c>
      <c r="O65" s="539">
        <f t="shared" si="30"/>
        <v>3</v>
      </c>
      <c r="P65" s="539">
        <f t="shared" si="30"/>
        <v>3719</v>
      </c>
      <c r="Q65" s="539">
        <f t="shared" si="30"/>
        <v>2405</v>
      </c>
      <c r="R65" s="539">
        <f t="shared" si="30"/>
        <v>15461</v>
      </c>
      <c r="S65" s="539">
        <f t="shared" si="30"/>
        <v>3136</v>
      </c>
      <c r="T65" s="539">
        <f t="shared" si="30"/>
        <v>12</v>
      </c>
      <c r="U65" s="591">
        <f t="shared" si="30"/>
        <v>0</v>
      </c>
      <c r="V65" s="409" t="s">
        <v>43</v>
      </c>
      <c r="W65" s="413"/>
      <c r="X65" s="413"/>
    </row>
    <row r="66" spans="1:24">
      <c r="A66" s="421" t="s">
        <v>12</v>
      </c>
      <c r="B66" s="422"/>
      <c r="C66" s="278" t="s">
        <v>15</v>
      </c>
      <c r="D66" s="291">
        <f t="shared" si="4"/>
        <v>168400</v>
      </c>
      <c r="E66" s="292">
        <v>24400</v>
      </c>
      <c r="F66" s="292">
        <v>6800</v>
      </c>
      <c r="G66" s="292">
        <v>11200</v>
      </c>
      <c r="H66" s="292">
        <v>13600</v>
      </c>
      <c r="I66" s="292">
        <v>0</v>
      </c>
      <c r="J66" s="292">
        <v>0</v>
      </c>
      <c r="K66" s="292">
        <v>2800</v>
      </c>
      <c r="L66" s="292">
        <v>0</v>
      </c>
      <c r="M66" s="292">
        <v>85700</v>
      </c>
      <c r="N66" s="292">
        <v>0</v>
      </c>
      <c r="O66" s="292">
        <v>0</v>
      </c>
      <c r="P66" s="292">
        <v>3700</v>
      </c>
      <c r="Q66" s="292">
        <v>2400</v>
      </c>
      <c r="R66" s="292">
        <v>15400</v>
      </c>
      <c r="S66" s="292">
        <v>2400</v>
      </c>
      <c r="T66" s="292">
        <v>0</v>
      </c>
      <c r="U66" s="666">
        <v>0</v>
      </c>
      <c r="V66" s="277" t="s">
        <v>12</v>
      </c>
      <c r="W66" s="290"/>
      <c r="X66" s="277" t="s">
        <v>15</v>
      </c>
    </row>
    <row r="67" spans="1:24">
      <c r="A67" s="421"/>
      <c r="B67" s="422"/>
      <c r="C67" s="278" t="s">
        <v>16</v>
      </c>
      <c r="D67" s="291">
        <f t="shared" si="4"/>
        <v>2909</v>
      </c>
      <c r="E67" s="292">
        <v>694</v>
      </c>
      <c r="F67" s="292">
        <v>46</v>
      </c>
      <c r="G67" s="292">
        <v>56</v>
      </c>
      <c r="H67" s="292">
        <v>113</v>
      </c>
      <c r="I67" s="292">
        <v>360</v>
      </c>
      <c r="J67" s="292">
        <v>33</v>
      </c>
      <c r="K67" s="292">
        <v>282</v>
      </c>
      <c r="L67" s="292">
        <v>0</v>
      </c>
      <c r="M67" s="292">
        <v>460</v>
      </c>
      <c r="N67" s="292">
        <v>29</v>
      </c>
      <c r="O67" s="292">
        <v>3</v>
      </c>
      <c r="P67" s="292">
        <v>19</v>
      </c>
      <c r="Q67" s="292">
        <v>5</v>
      </c>
      <c r="R67" s="292">
        <v>61</v>
      </c>
      <c r="S67" s="292">
        <v>736</v>
      </c>
      <c r="T67" s="292">
        <v>12</v>
      </c>
      <c r="U67" s="666">
        <v>0</v>
      </c>
      <c r="V67" s="277"/>
      <c r="W67" s="290"/>
      <c r="X67" s="277" t="s">
        <v>16</v>
      </c>
    </row>
    <row r="68" spans="1:24">
      <c r="A68" s="414" t="s">
        <v>122</v>
      </c>
      <c r="B68" s="411"/>
      <c r="C68" s="415"/>
      <c r="D68" s="664">
        <f t="shared" si="4"/>
        <v>380700</v>
      </c>
      <c r="E68" s="539">
        <f>E69</f>
        <v>0</v>
      </c>
      <c r="F68" s="539">
        <f t="shared" ref="F68:U68" si="31">F69</f>
        <v>0</v>
      </c>
      <c r="G68" s="539">
        <f t="shared" si="31"/>
        <v>0</v>
      </c>
      <c r="H68" s="539">
        <f t="shared" si="31"/>
        <v>0</v>
      </c>
      <c r="I68" s="539">
        <f t="shared" si="31"/>
        <v>0</v>
      </c>
      <c r="J68" s="539">
        <f t="shared" si="31"/>
        <v>0</v>
      </c>
      <c r="K68" s="539">
        <f t="shared" si="31"/>
        <v>0</v>
      </c>
      <c r="L68" s="539">
        <f t="shared" si="31"/>
        <v>0</v>
      </c>
      <c r="M68" s="539">
        <f t="shared" si="31"/>
        <v>0</v>
      </c>
      <c r="N68" s="539">
        <f t="shared" si="31"/>
        <v>0</v>
      </c>
      <c r="O68" s="539">
        <f t="shared" si="31"/>
        <v>0</v>
      </c>
      <c r="P68" s="539">
        <f t="shared" si="31"/>
        <v>380700</v>
      </c>
      <c r="Q68" s="539">
        <f t="shared" si="31"/>
        <v>0</v>
      </c>
      <c r="R68" s="539">
        <f t="shared" si="31"/>
        <v>0</v>
      </c>
      <c r="S68" s="539">
        <f t="shared" si="31"/>
        <v>0</v>
      </c>
      <c r="T68" s="539">
        <f t="shared" si="31"/>
        <v>0</v>
      </c>
      <c r="U68" s="591">
        <f t="shared" si="31"/>
        <v>0</v>
      </c>
      <c r="V68" s="414" t="s">
        <v>122</v>
      </c>
      <c r="W68" s="413"/>
      <c r="X68" s="416"/>
    </row>
    <row r="69" spans="1:24" ht="17.25" thickBot="1">
      <c r="A69" s="423" t="s">
        <v>12</v>
      </c>
      <c r="B69" s="424"/>
      <c r="C69" s="425" t="s">
        <v>131</v>
      </c>
      <c r="D69" s="300">
        <f t="shared" si="4"/>
        <v>380700</v>
      </c>
      <c r="E69" s="301">
        <v>0</v>
      </c>
      <c r="F69" s="301">
        <v>0</v>
      </c>
      <c r="G69" s="301">
        <v>0</v>
      </c>
      <c r="H69" s="301">
        <v>0</v>
      </c>
      <c r="I69" s="301">
        <v>0</v>
      </c>
      <c r="J69" s="301">
        <v>0</v>
      </c>
      <c r="K69" s="301">
        <v>0</v>
      </c>
      <c r="L69" s="301">
        <v>0</v>
      </c>
      <c r="M69" s="301">
        <v>0</v>
      </c>
      <c r="N69" s="301">
        <v>0</v>
      </c>
      <c r="O69" s="301">
        <v>0</v>
      </c>
      <c r="P69" s="301">
        <v>380700</v>
      </c>
      <c r="Q69" s="301">
        <v>0</v>
      </c>
      <c r="R69" s="301">
        <v>0</v>
      </c>
      <c r="S69" s="301">
        <v>0</v>
      </c>
      <c r="T69" s="301">
        <v>0</v>
      </c>
      <c r="U69" s="667">
        <v>0</v>
      </c>
      <c r="V69" s="297"/>
      <c r="W69" s="298"/>
      <c r="X69" s="426" t="s">
        <v>131</v>
      </c>
    </row>
    <row r="70" spans="1:24">
      <c r="A70" s="378"/>
      <c r="B70" s="383"/>
      <c r="C70" s="672"/>
      <c r="D70" s="384"/>
      <c r="E70" s="384"/>
      <c r="F70" s="384"/>
      <c r="G70" s="384"/>
      <c r="H70" s="384"/>
      <c r="I70" s="384"/>
      <c r="J70" s="384"/>
      <c r="K70" s="384"/>
      <c r="L70" s="384"/>
      <c r="M70" s="384"/>
      <c r="N70" s="384"/>
      <c r="O70" s="385"/>
      <c r="P70" s="385"/>
      <c r="Q70" s="385"/>
      <c r="R70" s="385"/>
      <c r="S70" s="385"/>
      <c r="T70" s="385"/>
      <c r="U70" s="385"/>
      <c r="V70" s="672"/>
      <c r="W70" s="349"/>
      <c r="X70" s="672"/>
    </row>
    <row r="71" spans="1:24">
      <c r="A71" s="373" t="s">
        <v>440</v>
      </c>
      <c r="B71" s="37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</row>
    <row r="72" spans="1:24">
      <c r="A72" s="373" t="s">
        <v>441</v>
      </c>
      <c r="B72" s="37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</row>
    <row r="73" spans="1:24">
      <c r="A73" s="123" t="s">
        <v>442</v>
      </c>
      <c r="B73" s="37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</row>
    <row r="74" spans="1:24">
      <c r="A74" t="s">
        <v>443</v>
      </c>
    </row>
  </sheetData>
  <mergeCells count="26">
    <mergeCell ref="B53:C53"/>
    <mergeCell ref="W53:X53"/>
    <mergeCell ref="B56:C56"/>
    <mergeCell ref="W56:X56"/>
    <mergeCell ref="B42:C42"/>
    <mergeCell ref="W42:X42"/>
    <mergeCell ref="B45:C45"/>
    <mergeCell ref="W45:X45"/>
    <mergeCell ref="B32:C32"/>
    <mergeCell ref="W32:X32"/>
    <mergeCell ref="B35:C35"/>
    <mergeCell ref="W35:X35"/>
    <mergeCell ref="B38:C38"/>
    <mergeCell ref="W38:X38"/>
    <mergeCell ref="B23:C23"/>
    <mergeCell ref="W23:X23"/>
    <mergeCell ref="B26:C26"/>
    <mergeCell ref="W26:X26"/>
    <mergeCell ref="B29:C29"/>
    <mergeCell ref="W29:X29"/>
    <mergeCell ref="A3:C4"/>
    <mergeCell ref="V3:X4"/>
    <mergeCell ref="A5:C5"/>
    <mergeCell ref="V5:X5"/>
    <mergeCell ref="A8:C8"/>
    <mergeCell ref="V8:X8"/>
  </mergeCells>
  <phoneticPr fontId="1" type="noConversion"/>
  <printOptions horizontalCentered="1"/>
  <pageMargins left="0.19685039370078741" right="0.19685039370078741" top="0.39370078740157483" bottom="0.39370078740157483" header="0" footer="0"/>
  <pageSetup paperSize="8" scale="42" orientation="landscape" r:id="rId1"/>
  <ignoredErrors>
    <ignoredError sqref="D32:U32 E35:U35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V32"/>
  <sheetViews>
    <sheetView showGridLines="0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.75" customHeight="1"/>
  <cols>
    <col min="1" max="1" width="6" style="218" customWidth="1"/>
    <col min="2" max="2" width="18.625" style="218" customWidth="1"/>
    <col min="3" max="3" width="10.875" style="218" customWidth="1"/>
    <col min="4" max="10" width="10.5" style="218" customWidth="1"/>
    <col min="11" max="12" width="10.375" style="218" customWidth="1"/>
    <col min="13" max="13" width="12.375" style="218" bestFit="1" customWidth="1"/>
    <col min="14" max="17" width="10.5" style="218" customWidth="1"/>
    <col min="18" max="19" width="10.875" style="218" customWidth="1"/>
    <col min="20" max="20" width="10.375" style="218" customWidth="1"/>
    <col min="21" max="21" width="6" style="218" customWidth="1"/>
    <col min="22" max="22" width="18.625" style="218" customWidth="1"/>
    <col min="23" max="16384" width="9" style="218"/>
  </cols>
  <sheetData>
    <row r="1" spans="1:22" ht="26.25">
      <c r="A1" s="358" t="s">
        <v>530</v>
      </c>
    </row>
    <row r="2" spans="1:22" ht="15.75" customHeight="1" thickBot="1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5"/>
    </row>
    <row r="3" spans="1:22" ht="15.75" customHeight="1">
      <c r="A3" s="1084" t="s">
        <v>0</v>
      </c>
      <c r="B3" s="1085"/>
      <c r="C3" s="43" t="s">
        <v>52</v>
      </c>
      <c r="D3" s="42" t="s">
        <v>53</v>
      </c>
      <c r="E3" s="42" t="s">
        <v>54</v>
      </c>
      <c r="F3" s="42" t="s">
        <v>55</v>
      </c>
      <c r="G3" s="42" t="s">
        <v>56</v>
      </c>
      <c r="H3" s="42" t="s">
        <v>57</v>
      </c>
      <c r="I3" s="42" t="s">
        <v>58</v>
      </c>
      <c r="J3" s="42" t="s">
        <v>59</v>
      </c>
      <c r="K3" s="42" t="s">
        <v>60</v>
      </c>
      <c r="L3" s="42" t="s">
        <v>61</v>
      </c>
      <c r="M3" s="41" t="s">
        <v>62</v>
      </c>
      <c r="N3" s="40" t="s">
        <v>63</v>
      </c>
      <c r="O3" s="39" t="s">
        <v>64</v>
      </c>
      <c r="P3" s="39" t="s">
        <v>65</v>
      </c>
      <c r="Q3" s="39" t="s">
        <v>66</v>
      </c>
      <c r="R3" s="39" t="s">
        <v>67</v>
      </c>
      <c r="S3" s="39" t="s">
        <v>68</v>
      </c>
      <c r="T3" s="38" t="s">
        <v>69</v>
      </c>
      <c r="U3" s="1084" t="s">
        <v>0</v>
      </c>
      <c r="V3" s="1084"/>
    </row>
    <row r="4" spans="1:22" ht="15.75" customHeight="1">
      <c r="A4" s="1083"/>
      <c r="B4" s="1086"/>
      <c r="C4" s="37" t="s">
        <v>70</v>
      </c>
      <c r="D4" s="36" t="s">
        <v>71</v>
      </c>
      <c r="E4" s="36" t="s">
        <v>72</v>
      </c>
      <c r="F4" s="36" t="s">
        <v>73</v>
      </c>
      <c r="G4" s="36" t="s">
        <v>74</v>
      </c>
      <c r="H4" s="36" t="s">
        <v>75</v>
      </c>
      <c r="I4" s="36" t="s">
        <v>76</v>
      </c>
      <c r="J4" s="36" t="s">
        <v>77</v>
      </c>
      <c r="K4" s="36" t="s">
        <v>78</v>
      </c>
      <c r="L4" s="36" t="s">
        <v>79</v>
      </c>
      <c r="M4" s="35" t="s">
        <v>80</v>
      </c>
      <c r="N4" s="34" t="s">
        <v>81</v>
      </c>
      <c r="O4" s="33" t="s">
        <v>82</v>
      </c>
      <c r="P4" s="33" t="s">
        <v>83</v>
      </c>
      <c r="Q4" s="33" t="s">
        <v>84</v>
      </c>
      <c r="R4" s="33" t="s">
        <v>85</v>
      </c>
      <c r="S4" s="33" t="s">
        <v>86</v>
      </c>
      <c r="T4" s="32" t="s">
        <v>87</v>
      </c>
      <c r="U4" s="1083"/>
      <c r="V4" s="1083"/>
    </row>
    <row r="5" spans="1:22" ht="15.75" customHeight="1">
      <c r="A5" s="446" t="s">
        <v>168</v>
      </c>
      <c r="B5" s="447"/>
      <c r="C5" s="31">
        <f>SUM(D5:T5)</f>
        <v>29033</v>
      </c>
      <c r="D5" s="30">
        <v>388</v>
      </c>
      <c r="E5" s="30">
        <v>414</v>
      </c>
      <c r="F5" s="30">
        <v>230</v>
      </c>
      <c r="G5" s="30">
        <v>313</v>
      </c>
      <c r="H5" s="30">
        <v>216</v>
      </c>
      <c r="I5" s="30">
        <v>492</v>
      </c>
      <c r="J5" s="30">
        <v>327</v>
      </c>
      <c r="K5" s="30">
        <v>126</v>
      </c>
      <c r="L5" s="30">
        <v>2710</v>
      </c>
      <c r="M5" s="30">
        <v>2950</v>
      </c>
      <c r="N5" s="30">
        <v>708</v>
      </c>
      <c r="O5" s="30">
        <v>2025</v>
      </c>
      <c r="P5" s="30">
        <v>2393</v>
      </c>
      <c r="Q5" s="30">
        <v>4553</v>
      </c>
      <c r="R5" s="30">
        <v>5229</v>
      </c>
      <c r="S5" s="30">
        <v>5123</v>
      </c>
      <c r="T5" s="29">
        <v>836</v>
      </c>
      <c r="U5" s="446" t="s">
        <v>168</v>
      </c>
      <c r="V5" s="446"/>
    </row>
    <row r="6" spans="1:22" ht="15.75" customHeight="1">
      <c r="A6" s="446" t="s">
        <v>164</v>
      </c>
      <c r="B6" s="447"/>
      <c r="C6" s="28">
        <f>SUM(D6:T6)</f>
        <v>174347</v>
      </c>
      <c r="D6" s="27">
        <v>9833</v>
      </c>
      <c r="E6" s="27">
        <v>1775</v>
      </c>
      <c r="F6" s="27">
        <v>7408</v>
      </c>
      <c r="G6" s="27">
        <v>3011</v>
      </c>
      <c r="H6" s="27">
        <v>1584</v>
      </c>
      <c r="I6" s="27">
        <v>2284</v>
      </c>
      <c r="J6" s="27">
        <v>5279</v>
      </c>
      <c r="K6" s="27">
        <v>24409</v>
      </c>
      <c r="L6" s="27">
        <v>24581</v>
      </c>
      <c r="M6" s="27">
        <v>14094</v>
      </c>
      <c r="N6" s="26">
        <v>3419</v>
      </c>
      <c r="O6" s="26">
        <v>8383</v>
      </c>
      <c r="P6" s="26">
        <v>21901</v>
      </c>
      <c r="Q6" s="26">
        <v>15767</v>
      </c>
      <c r="R6" s="26">
        <v>18799</v>
      </c>
      <c r="S6" s="26">
        <v>10898</v>
      </c>
      <c r="T6" s="25">
        <v>922</v>
      </c>
      <c r="U6" s="446" t="s">
        <v>164</v>
      </c>
      <c r="V6" s="446"/>
    </row>
    <row r="7" spans="1:22" ht="15.75" customHeight="1">
      <c r="A7" s="446" t="s">
        <v>169</v>
      </c>
      <c r="B7" s="447"/>
      <c r="C7" s="28">
        <f>SUM(D7:T7)</f>
        <v>48509</v>
      </c>
      <c r="D7" s="27">
        <v>0</v>
      </c>
      <c r="E7" s="27">
        <v>0</v>
      </c>
      <c r="F7" s="27">
        <v>0</v>
      </c>
      <c r="G7" s="27">
        <v>1025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1403</v>
      </c>
      <c r="N7" s="26">
        <v>0</v>
      </c>
      <c r="O7" s="26">
        <v>3425</v>
      </c>
      <c r="P7" s="26">
        <v>2237</v>
      </c>
      <c r="Q7" s="26">
        <v>30984</v>
      </c>
      <c r="R7" s="26">
        <v>578</v>
      </c>
      <c r="S7" s="26">
        <v>6227</v>
      </c>
      <c r="T7" s="25">
        <v>2630</v>
      </c>
      <c r="U7" s="446" t="s">
        <v>169</v>
      </c>
      <c r="V7" s="446"/>
    </row>
    <row r="8" spans="1:22" ht="15.75" customHeight="1">
      <c r="A8" s="446" t="s">
        <v>171</v>
      </c>
      <c r="B8" s="447"/>
      <c r="C8" s="24"/>
      <c r="D8" s="23"/>
      <c r="E8" s="23"/>
      <c r="F8" s="23"/>
      <c r="G8" s="23"/>
      <c r="H8" s="23"/>
      <c r="I8" s="23"/>
      <c r="J8" s="23"/>
      <c r="K8" s="23"/>
      <c r="L8" s="23"/>
      <c r="M8" s="23"/>
      <c r="N8" s="22"/>
      <c r="O8" s="22"/>
      <c r="P8" s="22"/>
      <c r="Q8" s="22"/>
      <c r="R8" s="22"/>
      <c r="S8" s="22"/>
      <c r="T8" s="21"/>
      <c r="U8" s="446" t="s">
        <v>171</v>
      </c>
      <c r="V8" s="446"/>
    </row>
    <row r="9" spans="1:22" ht="33">
      <c r="A9" s="219"/>
      <c r="B9" s="286" t="s">
        <v>172</v>
      </c>
      <c r="C9" s="20">
        <f>SUM(D9:T9)</f>
        <v>15.827999999999999</v>
      </c>
      <c r="D9" s="19">
        <v>0</v>
      </c>
      <c r="E9" s="19">
        <v>3.5</v>
      </c>
      <c r="F9" s="19">
        <v>8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8">
        <v>0</v>
      </c>
      <c r="O9" s="18">
        <v>0</v>
      </c>
      <c r="P9" s="18">
        <v>0</v>
      </c>
      <c r="Q9" s="18">
        <v>0</v>
      </c>
      <c r="R9" s="18">
        <v>4.3280000000000003</v>
      </c>
      <c r="S9" s="18">
        <v>0</v>
      </c>
      <c r="T9" s="17">
        <v>0</v>
      </c>
      <c r="U9" s="219"/>
      <c r="V9" s="287" t="s">
        <v>172</v>
      </c>
    </row>
    <row r="10" spans="1:22" ht="33">
      <c r="A10" s="219" t="s">
        <v>12</v>
      </c>
      <c r="B10" s="286" t="s">
        <v>173</v>
      </c>
      <c r="C10" s="19">
        <f t="shared" ref="C10:C20" si="0">SUM(D10:T10)</f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7">
        <v>0</v>
      </c>
      <c r="U10" s="219" t="s">
        <v>12</v>
      </c>
      <c r="V10" s="287" t="s">
        <v>173</v>
      </c>
    </row>
    <row r="11" spans="1:22" ht="33">
      <c r="A11" s="219"/>
      <c r="B11" s="286" t="s">
        <v>174</v>
      </c>
      <c r="C11" s="20">
        <f t="shared" si="0"/>
        <v>854687</v>
      </c>
      <c r="D11" s="19">
        <v>120623</v>
      </c>
      <c r="E11" s="19">
        <v>48507</v>
      </c>
      <c r="F11" s="19">
        <v>43364</v>
      </c>
      <c r="G11" s="19">
        <v>65887</v>
      </c>
      <c r="H11" s="19">
        <v>24380</v>
      </c>
      <c r="I11" s="19">
        <v>24525</v>
      </c>
      <c r="J11" s="19">
        <v>23415</v>
      </c>
      <c r="K11" s="19">
        <v>4108</v>
      </c>
      <c r="L11" s="19">
        <v>212611</v>
      </c>
      <c r="M11" s="19">
        <v>28479</v>
      </c>
      <c r="N11" s="18">
        <v>29049</v>
      </c>
      <c r="O11" s="18">
        <v>38322</v>
      </c>
      <c r="P11" s="18">
        <v>33501</v>
      </c>
      <c r="Q11" s="18">
        <v>35044</v>
      </c>
      <c r="R11" s="18">
        <v>45389</v>
      </c>
      <c r="S11" s="18">
        <v>60848</v>
      </c>
      <c r="T11" s="17">
        <v>16635</v>
      </c>
      <c r="U11" s="219"/>
      <c r="V11" s="287" t="s">
        <v>174</v>
      </c>
    </row>
    <row r="12" spans="1:22" ht="33">
      <c r="A12" s="219"/>
      <c r="B12" s="286" t="s">
        <v>175</v>
      </c>
      <c r="C12" s="20">
        <f t="shared" si="0"/>
        <v>9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9</v>
      </c>
      <c r="M12" s="19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7">
        <v>0</v>
      </c>
      <c r="U12" s="219"/>
      <c r="V12" s="287" t="s">
        <v>175</v>
      </c>
    </row>
    <row r="13" spans="1:22" ht="33">
      <c r="A13" s="219" t="s">
        <v>12</v>
      </c>
      <c r="B13" s="286" t="s">
        <v>176</v>
      </c>
      <c r="C13" s="20">
        <f t="shared" si="0"/>
        <v>37685</v>
      </c>
      <c r="D13" s="19">
        <v>6648</v>
      </c>
      <c r="E13" s="19">
        <v>2513</v>
      </c>
      <c r="F13" s="19">
        <v>1749</v>
      </c>
      <c r="G13" s="19">
        <v>1904</v>
      </c>
      <c r="H13" s="19">
        <v>1007</v>
      </c>
      <c r="I13" s="19">
        <v>1117</v>
      </c>
      <c r="J13" s="19">
        <v>903</v>
      </c>
      <c r="K13" s="19">
        <v>142</v>
      </c>
      <c r="L13" s="19">
        <v>8345</v>
      </c>
      <c r="M13" s="19">
        <v>1584</v>
      </c>
      <c r="N13" s="18">
        <v>1346</v>
      </c>
      <c r="O13" s="18">
        <v>1735</v>
      </c>
      <c r="P13" s="18">
        <v>1406</v>
      </c>
      <c r="Q13" s="18">
        <v>1550</v>
      </c>
      <c r="R13" s="18">
        <v>2379</v>
      </c>
      <c r="S13" s="18">
        <v>2786</v>
      </c>
      <c r="T13" s="17">
        <v>571</v>
      </c>
      <c r="U13" s="219" t="s">
        <v>12</v>
      </c>
      <c r="V13" s="287" t="s">
        <v>176</v>
      </c>
    </row>
    <row r="14" spans="1:22" ht="33">
      <c r="A14" s="219"/>
      <c r="B14" s="286" t="s">
        <v>177</v>
      </c>
      <c r="C14" s="20">
        <f t="shared" si="0"/>
        <v>156939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6928</v>
      </c>
      <c r="M14" s="19">
        <v>127208</v>
      </c>
      <c r="N14" s="18">
        <v>587</v>
      </c>
      <c r="O14" s="18">
        <v>5535</v>
      </c>
      <c r="P14" s="18">
        <v>4100</v>
      </c>
      <c r="Q14" s="18">
        <v>8812</v>
      </c>
      <c r="R14" s="18">
        <v>3219</v>
      </c>
      <c r="S14" s="18">
        <v>550</v>
      </c>
      <c r="T14" s="17">
        <v>0</v>
      </c>
      <c r="U14" s="219"/>
      <c r="V14" s="287" t="s">
        <v>177</v>
      </c>
    </row>
    <row r="15" spans="1:22" ht="33">
      <c r="A15" s="219" t="s">
        <v>12</v>
      </c>
      <c r="B15" s="286" t="s">
        <v>178</v>
      </c>
      <c r="C15" s="20">
        <f t="shared" si="0"/>
        <v>75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7</v>
      </c>
      <c r="M15" s="19">
        <v>1</v>
      </c>
      <c r="N15" s="18">
        <v>7</v>
      </c>
      <c r="O15" s="18">
        <v>5</v>
      </c>
      <c r="P15" s="18">
        <v>12</v>
      </c>
      <c r="Q15" s="18">
        <v>11</v>
      </c>
      <c r="R15" s="18">
        <v>16</v>
      </c>
      <c r="S15" s="18">
        <v>9</v>
      </c>
      <c r="T15" s="17">
        <v>7</v>
      </c>
      <c r="U15" s="219" t="s">
        <v>12</v>
      </c>
      <c r="V15" s="287" t="s">
        <v>178</v>
      </c>
    </row>
    <row r="16" spans="1:22" ht="33">
      <c r="A16" s="219"/>
      <c r="B16" s="283" t="s">
        <v>179</v>
      </c>
      <c r="C16" s="20">
        <f t="shared" si="0"/>
        <v>4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8">
        <v>0</v>
      </c>
      <c r="O16" s="18">
        <v>4</v>
      </c>
      <c r="P16" s="18">
        <v>0</v>
      </c>
      <c r="Q16" s="18">
        <v>0</v>
      </c>
      <c r="R16" s="18">
        <v>0</v>
      </c>
      <c r="S16" s="18">
        <v>0</v>
      </c>
      <c r="T16" s="17">
        <v>0</v>
      </c>
      <c r="U16" s="219"/>
      <c r="V16" s="284" t="s">
        <v>179</v>
      </c>
    </row>
    <row r="17" spans="1:22" ht="33">
      <c r="A17" s="219"/>
      <c r="B17" s="283" t="s">
        <v>180</v>
      </c>
      <c r="C17" s="20">
        <f t="shared" si="0"/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7">
        <v>0</v>
      </c>
      <c r="U17" s="219"/>
      <c r="V17" s="284" t="s">
        <v>180</v>
      </c>
    </row>
    <row r="18" spans="1:22" ht="33">
      <c r="A18" s="219"/>
      <c r="B18" s="283" t="s">
        <v>166</v>
      </c>
      <c r="C18" s="20">
        <f t="shared" si="0"/>
        <v>40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6">
        <v>40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5">
        <v>0</v>
      </c>
      <c r="U18" s="219"/>
      <c r="V18" s="284" t="s">
        <v>166</v>
      </c>
    </row>
    <row r="19" spans="1:22" ht="33">
      <c r="A19" s="219"/>
      <c r="B19" s="283" t="s">
        <v>181</v>
      </c>
      <c r="C19" s="20">
        <f t="shared" si="0"/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7">
        <v>0</v>
      </c>
      <c r="U19" s="219"/>
      <c r="V19" s="284" t="s">
        <v>181</v>
      </c>
    </row>
    <row r="20" spans="1:22" ht="33">
      <c r="A20" s="219"/>
      <c r="B20" s="283" t="s">
        <v>407</v>
      </c>
      <c r="C20" s="20">
        <f t="shared" si="0"/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7">
        <v>0</v>
      </c>
      <c r="U20" s="219"/>
      <c r="V20" s="284" t="s">
        <v>407</v>
      </c>
    </row>
    <row r="21" spans="1:22" ht="15.75" customHeight="1">
      <c r="A21" s="446" t="s">
        <v>167</v>
      </c>
      <c r="B21" s="450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2"/>
      <c r="O21" s="12"/>
      <c r="P21" s="12"/>
      <c r="Q21" s="12"/>
      <c r="R21" s="12"/>
      <c r="S21" s="12"/>
      <c r="T21" s="11"/>
      <c r="U21" s="446" t="s">
        <v>167</v>
      </c>
      <c r="V21" s="451"/>
    </row>
    <row r="22" spans="1:22" ht="33">
      <c r="A22" s="219"/>
      <c r="B22" s="286" t="s">
        <v>182</v>
      </c>
      <c r="C22" s="20">
        <f t="shared" ref="C22:C27" si="1">SUM(D22:T22)</f>
        <v>9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8">
        <v>9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7">
        <v>0</v>
      </c>
      <c r="U22" s="219"/>
      <c r="V22" s="287" t="s">
        <v>182</v>
      </c>
    </row>
    <row r="23" spans="1:22" ht="33">
      <c r="A23" s="219"/>
      <c r="B23" s="286" t="s">
        <v>183</v>
      </c>
      <c r="C23" s="20">
        <f t="shared" si="1"/>
        <v>102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26</v>
      </c>
      <c r="J23" s="19">
        <v>0</v>
      </c>
      <c r="K23" s="19">
        <v>0</v>
      </c>
      <c r="L23" s="19">
        <v>0</v>
      </c>
      <c r="M23" s="19">
        <v>0</v>
      </c>
      <c r="N23" s="18">
        <v>10</v>
      </c>
      <c r="O23" s="18">
        <v>25</v>
      </c>
      <c r="P23" s="16">
        <v>0</v>
      </c>
      <c r="Q23" s="16">
        <v>21</v>
      </c>
      <c r="R23" s="18">
        <v>20</v>
      </c>
      <c r="S23" s="18">
        <v>0</v>
      </c>
      <c r="T23" s="15">
        <v>0</v>
      </c>
      <c r="U23" s="219"/>
      <c r="V23" s="287" t="s">
        <v>183</v>
      </c>
    </row>
    <row r="24" spans="1:22" ht="33">
      <c r="A24" s="219"/>
      <c r="B24" s="286" t="s">
        <v>184</v>
      </c>
      <c r="C24" s="20">
        <f t="shared" si="1"/>
        <v>24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2</v>
      </c>
      <c r="M24" s="19">
        <v>0</v>
      </c>
      <c r="N24" s="18">
        <v>0</v>
      </c>
      <c r="O24" s="18">
        <v>6</v>
      </c>
      <c r="P24" s="18">
        <v>0</v>
      </c>
      <c r="Q24" s="18">
        <v>0</v>
      </c>
      <c r="R24" s="18">
        <v>16</v>
      </c>
      <c r="S24" s="18">
        <v>0</v>
      </c>
      <c r="T24" s="17">
        <v>0</v>
      </c>
      <c r="U24" s="219"/>
      <c r="V24" s="287" t="s">
        <v>184</v>
      </c>
    </row>
    <row r="25" spans="1:22" ht="33">
      <c r="A25" s="219"/>
      <c r="B25" s="286" t="s">
        <v>408</v>
      </c>
      <c r="C25" s="20">
        <f t="shared" si="1"/>
        <v>1490640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1245388</v>
      </c>
      <c r="N25" s="18">
        <v>32638</v>
      </c>
      <c r="O25" s="18">
        <v>187338</v>
      </c>
      <c r="P25" s="18">
        <v>0</v>
      </c>
      <c r="Q25" s="18">
        <v>25276</v>
      </c>
      <c r="R25" s="18">
        <v>0</v>
      </c>
      <c r="S25" s="18">
        <v>0</v>
      </c>
      <c r="T25" s="17">
        <v>0</v>
      </c>
      <c r="U25" s="219"/>
      <c r="V25" s="287" t="s">
        <v>408</v>
      </c>
    </row>
    <row r="26" spans="1:22" ht="33">
      <c r="A26" s="219"/>
      <c r="B26" s="286" t="s">
        <v>186</v>
      </c>
      <c r="C26" s="20">
        <f t="shared" si="1"/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0</v>
      </c>
      <c r="U26" s="219"/>
      <c r="V26" s="287" t="s">
        <v>186</v>
      </c>
    </row>
    <row r="27" spans="1:22" ht="33.75" thickBot="1">
      <c r="A27" s="452"/>
      <c r="B27" s="10" t="s">
        <v>187</v>
      </c>
      <c r="C27" s="9">
        <f t="shared" si="1"/>
        <v>173877</v>
      </c>
      <c r="D27" s="8">
        <v>0</v>
      </c>
      <c r="E27" s="8">
        <v>0</v>
      </c>
      <c r="F27" s="8">
        <v>0</v>
      </c>
      <c r="G27" s="8">
        <v>1952</v>
      </c>
      <c r="H27" s="8">
        <v>0</v>
      </c>
      <c r="I27" s="8">
        <v>0</v>
      </c>
      <c r="J27" s="8">
        <v>318</v>
      </c>
      <c r="K27" s="8">
        <v>0</v>
      </c>
      <c r="L27" s="8">
        <v>96181</v>
      </c>
      <c r="M27" s="8">
        <v>0</v>
      </c>
      <c r="N27" s="7">
        <v>1892</v>
      </c>
      <c r="O27" s="6">
        <v>0</v>
      </c>
      <c r="P27" s="7">
        <v>19414</v>
      </c>
      <c r="Q27" s="7">
        <v>0</v>
      </c>
      <c r="R27" s="7">
        <v>25705</v>
      </c>
      <c r="S27" s="7">
        <v>26967</v>
      </c>
      <c r="T27" s="5">
        <v>1448</v>
      </c>
      <c r="U27" s="452"/>
      <c r="V27" s="4" t="s">
        <v>187</v>
      </c>
    </row>
    <row r="28" spans="1:22" ht="6" customHeight="1">
      <c r="A28" s="219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/>
      <c r="O28" s="1"/>
      <c r="P28" s="1"/>
      <c r="Q28" s="1"/>
      <c r="R28" s="1"/>
      <c r="S28" s="1"/>
      <c r="T28" s="1"/>
      <c r="U28" s="219"/>
      <c r="V28" s="3"/>
    </row>
    <row r="29" spans="1:22" s="123" customFormat="1" ht="12" customHeight="1">
      <c r="A29" s="123" t="s">
        <v>429</v>
      </c>
    </row>
    <row r="30" spans="1:22" ht="15.75" customHeight="1">
      <c r="A30" s="123" t="s">
        <v>437</v>
      </c>
      <c r="B30" s="123"/>
      <c r="C30" s="123"/>
      <c r="D30" s="123"/>
      <c r="E30" s="123"/>
      <c r="F30" s="123"/>
      <c r="G30" s="123"/>
      <c r="H30" s="123"/>
    </row>
    <row r="31" spans="1:22" ht="15.75" customHeight="1">
      <c r="A31" s="123" t="s">
        <v>438</v>
      </c>
      <c r="B31" s="123"/>
      <c r="C31" s="123"/>
      <c r="D31" s="123"/>
      <c r="E31" s="123"/>
      <c r="F31" s="123"/>
      <c r="G31" s="123"/>
      <c r="H31" s="123"/>
    </row>
    <row r="32" spans="1:22" ht="15.75" customHeight="1">
      <c r="A32" s="123" t="s">
        <v>439</v>
      </c>
    </row>
  </sheetData>
  <mergeCells count="2">
    <mergeCell ref="A3:B4"/>
    <mergeCell ref="U3:V4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8" scale="7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V29"/>
  <sheetViews>
    <sheetView showGridLines="0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.75" customHeight="1"/>
  <cols>
    <col min="1" max="1" width="6" style="218" customWidth="1"/>
    <col min="2" max="2" width="18.625" style="218" customWidth="1"/>
    <col min="3" max="3" width="10.875" style="218" customWidth="1"/>
    <col min="4" max="10" width="10.5" style="218" customWidth="1"/>
    <col min="11" max="12" width="10.375" style="218" customWidth="1"/>
    <col min="13" max="13" width="12.375" style="218" bestFit="1" customWidth="1"/>
    <col min="14" max="17" width="10.5" style="218" customWidth="1"/>
    <col min="18" max="19" width="10.875" style="218" customWidth="1"/>
    <col min="20" max="20" width="10.375" style="218" customWidth="1"/>
    <col min="21" max="21" width="6" style="218" customWidth="1"/>
    <col min="22" max="22" width="18.625" style="218" customWidth="1"/>
    <col min="23" max="16384" width="9" style="218"/>
  </cols>
  <sheetData>
    <row r="1" spans="1:22" ht="26.25">
      <c r="A1" s="358" t="s">
        <v>496</v>
      </c>
    </row>
    <row r="2" spans="1:22" ht="15.75" customHeight="1" thickBot="1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5"/>
    </row>
    <row r="3" spans="1:22" ht="15.75" customHeight="1">
      <c r="A3" s="1084" t="s">
        <v>0</v>
      </c>
      <c r="B3" s="1085"/>
      <c r="C3" s="43" t="s">
        <v>52</v>
      </c>
      <c r="D3" s="42" t="s">
        <v>53</v>
      </c>
      <c r="E3" s="42" t="s">
        <v>54</v>
      </c>
      <c r="F3" s="42" t="s">
        <v>55</v>
      </c>
      <c r="G3" s="42" t="s">
        <v>56</v>
      </c>
      <c r="H3" s="42" t="s">
        <v>57</v>
      </c>
      <c r="I3" s="42" t="s">
        <v>58</v>
      </c>
      <c r="J3" s="42" t="s">
        <v>59</v>
      </c>
      <c r="K3" s="42" t="s">
        <v>60</v>
      </c>
      <c r="L3" s="42" t="s">
        <v>61</v>
      </c>
      <c r="M3" s="41" t="s">
        <v>62</v>
      </c>
      <c r="N3" s="40" t="s">
        <v>63</v>
      </c>
      <c r="O3" s="39" t="s">
        <v>64</v>
      </c>
      <c r="P3" s="39" t="s">
        <v>65</v>
      </c>
      <c r="Q3" s="39" t="s">
        <v>66</v>
      </c>
      <c r="R3" s="39" t="s">
        <v>67</v>
      </c>
      <c r="S3" s="39" t="s">
        <v>68</v>
      </c>
      <c r="T3" s="38" t="s">
        <v>69</v>
      </c>
      <c r="U3" s="1084" t="s">
        <v>0</v>
      </c>
      <c r="V3" s="1084"/>
    </row>
    <row r="4" spans="1:22" ht="15.75" customHeight="1">
      <c r="A4" s="1083"/>
      <c r="B4" s="1086"/>
      <c r="C4" s="37" t="s">
        <v>70</v>
      </c>
      <c r="D4" s="36" t="s">
        <v>71</v>
      </c>
      <c r="E4" s="36" t="s">
        <v>72</v>
      </c>
      <c r="F4" s="36" t="s">
        <v>73</v>
      </c>
      <c r="G4" s="36" t="s">
        <v>74</v>
      </c>
      <c r="H4" s="36" t="s">
        <v>75</v>
      </c>
      <c r="I4" s="36" t="s">
        <v>76</v>
      </c>
      <c r="J4" s="36" t="s">
        <v>77</v>
      </c>
      <c r="K4" s="36" t="s">
        <v>78</v>
      </c>
      <c r="L4" s="36" t="s">
        <v>79</v>
      </c>
      <c r="M4" s="35" t="s">
        <v>80</v>
      </c>
      <c r="N4" s="34" t="s">
        <v>81</v>
      </c>
      <c r="O4" s="33" t="s">
        <v>82</v>
      </c>
      <c r="P4" s="33" t="s">
        <v>83</v>
      </c>
      <c r="Q4" s="33" t="s">
        <v>84</v>
      </c>
      <c r="R4" s="33" t="s">
        <v>85</v>
      </c>
      <c r="S4" s="33" t="s">
        <v>86</v>
      </c>
      <c r="T4" s="32" t="s">
        <v>87</v>
      </c>
      <c r="U4" s="1083"/>
      <c r="V4" s="1083"/>
    </row>
    <row r="5" spans="1:22" ht="15.75" customHeight="1">
      <c r="A5" s="446" t="s">
        <v>168</v>
      </c>
      <c r="B5" s="447"/>
      <c r="C5" s="31">
        <v>1608999.6839999922</v>
      </c>
      <c r="D5" s="30">
        <v>106731.30433362907</v>
      </c>
      <c r="E5" s="30">
        <v>41954.319999999927</v>
      </c>
      <c r="F5" s="30">
        <v>70116.594782608518</v>
      </c>
      <c r="G5" s="30">
        <v>54594.089999999902</v>
      </c>
      <c r="H5" s="30">
        <v>54519.117551020594</v>
      </c>
      <c r="I5" s="30">
        <v>65437.561898846507</v>
      </c>
      <c r="J5" s="30">
        <v>35847.557565217372</v>
      </c>
      <c r="K5" s="30">
        <v>500.62000000000006</v>
      </c>
      <c r="L5" s="30">
        <v>329945.37765394995</v>
      </c>
      <c r="M5" s="30">
        <v>120819.7937834943</v>
      </c>
      <c r="N5" s="30">
        <v>83719.110204081546</v>
      </c>
      <c r="O5" s="30">
        <v>145616.33452528712</v>
      </c>
      <c r="P5" s="30">
        <v>93211.530088730768</v>
      </c>
      <c r="Q5" s="30">
        <v>103771.03510203924</v>
      </c>
      <c r="R5" s="30">
        <v>118014.36853770967</v>
      </c>
      <c r="S5" s="30">
        <v>150195.85042235721</v>
      </c>
      <c r="T5" s="29">
        <v>34005.117551020405</v>
      </c>
      <c r="U5" s="446" t="s">
        <v>168</v>
      </c>
      <c r="V5" s="446"/>
    </row>
    <row r="6" spans="1:22" ht="15.75" customHeight="1">
      <c r="A6" s="446" t="s">
        <v>164</v>
      </c>
      <c r="B6" s="447"/>
      <c r="C6" s="28">
        <v>851907.29726666783</v>
      </c>
      <c r="D6" s="27">
        <v>54741.553</v>
      </c>
      <c r="E6" s="27">
        <v>9358.2499999999982</v>
      </c>
      <c r="F6" s="27">
        <v>29512.074999999997</v>
      </c>
      <c r="G6" s="27">
        <v>23563.993000000006</v>
      </c>
      <c r="H6" s="27">
        <v>17921.62</v>
      </c>
      <c r="I6" s="27">
        <v>15152.082000000004</v>
      </c>
      <c r="J6" s="27">
        <v>17866.631999999998</v>
      </c>
      <c r="K6" s="27">
        <v>35267.892000000007</v>
      </c>
      <c r="L6" s="27">
        <v>181495.49260000119</v>
      </c>
      <c r="M6" s="27">
        <v>69570.504000000044</v>
      </c>
      <c r="N6" s="26">
        <v>33668.086999999985</v>
      </c>
      <c r="O6" s="26">
        <v>70603.624999999985</v>
      </c>
      <c r="P6" s="26">
        <v>97004.47000000003</v>
      </c>
      <c r="Q6" s="26">
        <v>73677.987666666653</v>
      </c>
      <c r="R6" s="26">
        <v>55391.55599999999</v>
      </c>
      <c r="S6" s="26">
        <v>58167.681999999993</v>
      </c>
      <c r="T6" s="25">
        <v>8943.7960000000003</v>
      </c>
      <c r="U6" s="446" t="s">
        <v>164</v>
      </c>
      <c r="V6" s="446"/>
    </row>
    <row r="7" spans="1:22" ht="15.75" customHeight="1">
      <c r="A7" s="446" t="s">
        <v>169</v>
      </c>
      <c r="B7" s="447"/>
      <c r="C7" s="28">
        <v>48508.630000000005</v>
      </c>
      <c r="D7" s="27">
        <v>0</v>
      </c>
      <c r="E7" s="27">
        <v>0</v>
      </c>
      <c r="F7" s="27">
        <v>0</v>
      </c>
      <c r="G7" s="27">
        <v>1025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1403</v>
      </c>
      <c r="N7" s="26">
        <v>0</v>
      </c>
      <c r="O7" s="26">
        <v>3425.1</v>
      </c>
      <c r="P7" s="26">
        <v>2237.3999999999996</v>
      </c>
      <c r="Q7" s="26">
        <v>30983.33</v>
      </c>
      <c r="R7" s="26">
        <v>577.79999999999995</v>
      </c>
      <c r="S7" s="26">
        <v>6227</v>
      </c>
      <c r="T7" s="25">
        <v>2630</v>
      </c>
      <c r="U7" s="446" t="s">
        <v>169</v>
      </c>
      <c r="V7" s="446"/>
    </row>
    <row r="8" spans="1:22" ht="15.75" customHeight="1">
      <c r="A8" s="446" t="s">
        <v>171</v>
      </c>
      <c r="B8" s="447"/>
      <c r="C8" s="24"/>
      <c r="D8" s="23"/>
      <c r="E8" s="23"/>
      <c r="F8" s="23"/>
      <c r="G8" s="23"/>
      <c r="H8" s="23"/>
      <c r="I8" s="23"/>
      <c r="J8" s="23"/>
      <c r="K8" s="23"/>
      <c r="L8" s="23"/>
      <c r="M8" s="23"/>
      <c r="N8" s="22"/>
      <c r="O8" s="22"/>
      <c r="P8" s="22"/>
      <c r="Q8" s="22"/>
      <c r="R8" s="22"/>
      <c r="S8" s="22"/>
      <c r="T8" s="21"/>
      <c r="U8" s="446" t="s">
        <v>171</v>
      </c>
      <c r="V8" s="446"/>
    </row>
    <row r="9" spans="1:22" ht="33">
      <c r="A9" s="219"/>
      <c r="B9" s="286" t="s">
        <v>172</v>
      </c>
      <c r="C9" s="20">
        <v>919.67106067000009</v>
      </c>
      <c r="D9" s="19">
        <v>34.299999999999997</v>
      </c>
      <c r="E9" s="19">
        <v>26</v>
      </c>
      <c r="F9" s="19">
        <v>39.5</v>
      </c>
      <c r="G9" s="19">
        <v>6</v>
      </c>
      <c r="H9" s="19">
        <v>29</v>
      </c>
      <c r="I9" s="19">
        <v>23.92</v>
      </c>
      <c r="J9" s="19">
        <v>84.279560669999995</v>
      </c>
      <c r="K9" s="19">
        <v>4.5</v>
      </c>
      <c r="L9" s="19">
        <v>261.66000000000003</v>
      </c>
      <c r="M9" s="19">
        <v>15.02</v>
      </c>
      <c r="N9" s="18">
        <v>8.33</v>
      </c>
      <c r="O9" s="18">
        <v>10</v>
      </c>
      <c r="P9" s="18">
        <v>342.3</v>
      </c>
      <c r="Q9" s="18">
        <v>2.5</v>
      </c>
      <c r="R9" s="18">
        <v>19.0015</v>
      </c>
      <c r="S9" s="18">
        <v>12.36</v>
      </c>
      <c r="T9" s="17">
        <v>1</v>
      </c>
      <c r="U9" s="219"/>
      <c r="V9" s="287" t="s">
        <v>172</v>
      </c>
    </row>
    <row r="10" spans="1:22" ht="33">
      <c r="A10" s="219" t="s">
        <v>12</v>
      </c>
      <c r="B10" s="286" t="s">
        <v>173</v>
      </c>
      <c r="C10" s="19">
        <v>43</v>
      </c>
      <c r="D10" s="19">
        <v>0</v>
      </c>
      <c r="E10" s="19">
        <v>0</v>
      </c>
      <c r="F10" s="19">
        <v>28</v>
      </c>
      <c r="G10" s="19">
        <v>0</v>
      </c>
      <c r="H10" s="19">
        <v>0</v>
      </c>
      <c r="I10" s="19">
        <v>15</v>
      </c>
      <c r="J10" s="19">
        <v>0</v>
      </c>
      <c r="K10" s="19">
        <v>0</v>
      </c>
      <c r="L10" s="19">
        <v>0</v>
      </c>
      <c r="M10" s="19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7">
        <v>0</v>
      </c>
      <c r="U10" s="219" t="s">
        <v>12</v>
      </c>
      <c r="V10" s="287" t="s">
        <v>173</v>
      </c>
    </row>
    <row r="11" spans="1:22" ht="33">
      <c r="A11" s="219"/>
      <c r="B11" s="286" t="s">
        <v>175</v>
      </c>
      <c r="C11" s="20">
        <v>425</v>
      </c>
      <c r="D11" s="19">
        <v>0</v>
      </c>
      <c r="E11" s="19">
        <v>30</v>
      </c>
      <c r="F11" s="19">
        <v>40</v>
      </c>
      <c r="G11" s="19">
        <v>25</v>
      </c>
      <c r="H11" s="19">
        <v>0</v>
      </c>
      <c r="I11" s="19">
        <v>0</v>
      </c>
      <c r="J11" s="19">
        <v>0</v>
      </c>
      <c r="K11" s="19">
        <v>0</v>
      </c>
      <c r="L11" s="19">
        <v>60</v>
      </c>
      <c r="M11" s="19">
        <v>2</v>
      </c>
      <c r="N11" s="18">
        <v>0</v>
      </c>
      <c r="O11" s="18">
        <v>5</v>
      </c>
      <c r="P11" s="18">
        <v>6</v>
      </c>
      <c r="Q11" s="18">
        <v>257</v>
      </c>
      <c r="R11" s="18">
        <v>0</v>
      </c>
      <c r="S11" s="18">
        <v>0</v>
      </c>
      <c r="T11" s="17">
        <v>0</v>
      </c>
      <c r="U11" s="219"/>
      <c r="V11" s="287" t="s">
        <v>175</v>
      </c>
    </row>
    <row r="12" spans="1:22" ht="33">
      <c r="A12" s="219" t="s">
        <v>12</v>
      </c>
      <c r="B12" s="286" t="s">
        <v>178</v>
      </c>
      <c r="C12" s="20">
        <v>946.70399999999995</v>
      </c>
      <c r="D12" s="19">
        <v>10.199999999999999</v>
      </c>
      <c r="E12" s="19">
        <v>0</v>
      </c>
      <c r="F12" s="19">
        <v>4.99</v>
      </c>
      <c r="G12" s="19">
        <v>0</v>
      </c>
      <c r="H12" s="19">
        <v>10</v>
      </c>
      <c r="I12" s="19">
        <v>7.25</v>
      </c>
      <c r="J12" s="19">
        <v>0</v>
      </c>
      <c r="K12" s="19">
        <v>8</v>
      </c>
      <c r="L12" s="19">
        <v>166.16</v>
      </c>
      <c r="M12" s="19">
        <v>26.86</v>
      </c>
      <c r="N12" s="18">
        <v>83.9</v>
      </c>
      <c r="O12" s="18">
        <v>35.159999999999997</v>
      </c>
      <c r="P12" s="18">
        <v>49.2</v>
      </c>
      <c r="Q12" s="18">
        <v>314.47399999999999</v>
      </c>
      <c r="R12" s="18">
        <v>125.31</v>
      </c>
      <c r="S12" s="18">
        <v>82.2</v>
      </c>
      <c r="T12" s="17">
        <v>23</v>
      </c>
      <c r="U12" s="219" t="s">
        <v>12</v>
      </c>
      <c r="V12" s="287" t="s">
        <v>178</v>
      </c>
    </row>
    <row r="13" spans="1:22" ht="33">
      <c r="A13" s="219"/>
      <c r="B13" s="283" t="s">
        <v>179</v>
      </c>
      <c r="C13" s="20">
        <v>347.19999999999993</v>
      </c>
      <c r="D13" s="19">
        <v>0</v>
      </c>
      <c r="E13" s="19">
        <v>0</v>
      </c>
      <c r="F13" s="19">
        <v>0.2</v>
      </c>
      <c r="G13" s="19">
        <v>66</v>
      </c>
      <c r="H13" s="19">
        <v>0</v>
      </c>
      <c r="I13" s="19">
        <v>0</v>
      </c>
      <c r="J13" s="19">
        <v>5</v>
      </c>
      <c r="K13" s="19">
        <v>0</v>
      </c>
      <c r="L13" s="19">
        <v>60</v>
      </c>
      <c r="M13" s="19">
        <v>0</v>
      </c>
      <c r="N13" s="18">
        <v>23</v>
      </c>
      <c r="O13" s="18">
        <v>76.099999999999994</v>
      </c>
      <c r="P13" s="18">
        <v>96.5</v>
      </c>
      <c r="Q13" s="18">
        <v>2</v>
      </c>
      <c r="R13" s="18">
        <v>0</v>
      </c>
      <c r="S13" s="18">
        <v>18.399999999999999</v>
      </c>
      <c r="T13" s="17">
        <v>0</v>
      </c>
      <c r="U13" s="219"/>
      <c r="V13" s="284" t="s">
        <v>179</v>
      </c>
    </row>
    <row r="14" spans="1:22" ht="33">
      <c r="A14" s="219"/>
      <c r="B14" s="283" t="s">
        <v>180</v>
      </c>
      <c r="C14" s="20">
        <v>310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310</v>
      </c>
      <c r="K14" s="19">
        <v>0</v>
      </c>
      <c r="L14" s="19">
        <v>0</v>
      </c>
      <c r="M14" s="19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7">
        <v>0</v>
      </c>
      <c r="U14" s="219"/>
      <c r="V14" s="284" t="s">
        <v>180</v>
      </c>
    </row>
    <row r="15" spans="1:22" ht="33">
      <c r="A15" s="219"/>
      <c r="B15" s="283" t="s">
        <v>166</v>
      </c>
      <c r="C15" s="20">
        <v>54.5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13</v>
      </c>
      <c r="M15" s="19">
        <v>0</v>
      </c>
      <c r="N15" s="16">
        <v>40</v>
      </c>
      <c r="O15" s="16">
        <v>0.5</v>
      </c>
      <c r="P15" s="16">
        <v>0</v>
      </c>
      <c r="Q15" s="16">
        <v>0</v>
      </c>
      <c r="R15" s="16">
        <v>1</v>
      </c>
      <c r="S15" s="16">
        <v>0</v>
      </c>
      <c r="T15" s="15">
        <v>0</v>
      </c>
      <c r="U15" s="219"/>
      <c r="V15" s="284" t="s">
        <v>166</v>
      </c>
    </row>
    <row r="16" spans="1:22" ht="33">
      <c r="A16" s="219"/>
      <c r="B16" s="283" t="s">
        <v>181</v>
      </c>
      <c r="C16" s="20">
        <v>142</v>
      </c>
      <c r="D16" s="19">
        <v>0</v>
      </c>
      <c r="E16" s="19">
        <v>0</v>
      </c>
      <c r="F16" s="19">
        <v>0</v>
      </c>
      <c r="G16" s="19">
        <v>25</v>
      </c>
      <c r="H16" s="19">
        <v>0</v>
      </c>
      <c r="I16" s="19">
        <v>0</v>
      </c>
      <c r="J16" s="19">
        <v>0</v>
      </c>
      <c r="K16" s="19">
        <v>0</v>
      </c>
      <c r="L16" s="19">
        <v>40</v>
      </c>
      <c r="M16" s="19">
        <v>1</v>
      </c>
      <c r="N16" s="18">
        <v>25</v>
      </c>
      <c r="O16" s="18">
        <v>17</v>
      </c>
      <c r="P16" s="18">
        <v>29</v>
      </c>
      <c r="Q16" s="18">
        <v>0</v>
      </c>
      <c r="R16" s="18">
        <v>0</v>
      </c>
      <c r="S16" s="18">
        <v>5</v>
      </c>
      <c r="T16" s="17">
        <v>0</v>
      </c>
      <c r="U16" s="219"/>
      <c r="V16" s="284" t="s">
        <v>181</v>
      </c>
    </row>
    <row r="17" spans="1:22" ht="33">
      <c r="A17" s="219"/>
      <c r="B17" s="283" t="s">
        <v>407</v>
      </c>
      <c r="C17" s="20">
        <f>SUM(D17:T17)</f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7">
        <v>0</v>
      </c>
      <c r="U17" s="219"/>
      <c r="V17" s="284" t="s">
        <v>407</v>
      </c>
    </row>
    <row r="18" spans="1:22" ht="15.75" customHeight="1">
      <c r="A18" s="446" t="s">
        <v>167</v>
      </c>
      <c r="B18" s="450"/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2"/>
      <c r="O18" s="12"/>
      <c r="P18" s="12"/>
      <c r="Q18" s="12"/>
      <c r="R18" s="12"/>
      <c r="S18" s="12"/>
      <c r="T18" s="11"/>
      <c r="U18" s="446" t="s">
        <v>167</v>
      </c>
      <c r="V18" s="451"/>
    </row>
    <row r="19" spans="1:22" ht="33">
      <c r="A19" s="219"/>
      <c r="B19" s="286" t="s">
        <v>182</v>
      </c>
      <c r="C19" s="20">
        <v>5448.7992729999996</v>
      </c>
      <c r="D19" s="19">
        <v>4</v>
      </c>
      <c r="E19" s="19">
        <v>1.07</v>
      </c>
      <c r="F19" s="19">
        <v>0.4</v>
      </c>
      <c r="G19" s="19">
        <v>59.4</v>
      </c>
      <c r="H19" s="19">
        <v>0</v>
      </c>
      <c r="I19" s="19">
        <v>0</v>
      </c>
      <c r="J19" s="19">
        <v>547.20336799999995</v>
      </c>
      <c r="K19" s="19">
        <v>0</v>
      </c>
      <c r="L19" s="19">
        <v>125.526</v>
      </c>
      <c r="M19" s="19">
        <v>0</v>
      </c>
      <c r="N19" s="18">
        <v>11</v>
      </c>
      <c r="O19" s="18">
        <v>164.38</v>
      </c>
      <c r="P19" s="18">
        <v>14.17586</v>
      </c>
      <c r="Q19" s="18">
        <v>1018.874045</v>
      </c>
      <c r="R19" s="18">
        <v>3493.77</v>
      </c>
      <c r="S19" s="18">
        <v>9</v>
      </c>
      <c r="T19" s="17">
        <v>0</v>
      </c>
      <c r="U19" s="219"/>
      <c r="V19" s="287" t="s">
        <v>182</v>
      </c>
    </row>
    <row r="20" spans="1:22" ht="33">
      <c r="A20" s="219"/>
      <c r="B20" s="286" t="s">
        <v>183</v>
      </c>
      <c r="C20" s="20">
        <v>2879.86319</v>
      </c>
      <c r="D20" s="19">
        <v>0</v>
      </c>
      <c r="E20" s="19">
        <v>26.5</v>
      </c>
      <c r="F20" s="19">
        <v>86</v>
      </c>
      <c r="G20" s="19">
        <v>207.41019</v>
      </c>
      <c r="H20" s="19">
        <v>26.8</v>
      </c>
      <c r="I20" s="19">
        <v>51</v>
      </c>
      <c r="J20" s="19">
        <v>323</v>
      </c>
      <c r="K20" s="19">
        <v>108</v>
      </c>
      <c r="L20" s="19">
        <v>943.97</v>
      </c>
      <c r="M20" s="19">
        <v>0</v>
      </c>
      <c r="N20" s="18">
        <v>166.7</v>
      </c>
      <c r="O20" s="18">
        <v>100.7</v>
      </c>
      <c r="P20" s="16">
        <v>192.37</v>
      </c>
      <c r="Q20" s="16">
        <v>144.30000000000001</v>
      </c>
      <c r="R20" s="18">
        <v>182.1</v>
      </c>
      <c r="S20" s="18">
        <v>306.01299999999998</v>
      </c>
      <c r="T20" s="15">
        <v>15</v>
      </c>
      <c r="U20" s="219"/>
      <c r="V20" s="287" t="s">
        <v>183</v>
      </c>
    </row>
    <row r="21" spans="1:22" ht="33">
      <c r="A21" s="219"/>
      <c r="B21" s="286" t="s">
        <v>184</v>
      </c>
      <c r="C21" s="20">
        <v>1572.6578778000003</v>
      </c>
      <c r="D21" s="19">
        <v>216.50332</v>
      </c>
      <c r="E21" s="19">
        <v>62.575800000000001</v>
      </c>
      <c r="F21" s="19">
        <v>88.37</v>
      </c>
      <c r="G21" s="19">
        <v>101.4</v>
      </c>
      <c r="H21" s="19">
        <v>0</v>
      </c>
      <c r="I21" s="19">
        <v>62.4</v>
      </c>
      <c r="J21" s="19">
        <v>106</v>
      </c>
      <c r="K21" s="19">
        <v>5.7545000000000002</v>
      </c>
      <c r="L21" s="19">
        <v>446.90196980000002</v>
      </c>
      <c r="M21" s="19">
        <v>29.818999999999999</v>
      </c>
      <c r="N21" s="18">
        <v>37.725000000000001</v>
      </c>
      <c r="O21" s="18">
        <v>103.66036800000001</v>
      </c>
      <c r="P21" s="18">
        <v>12.945399999999999</v>
      </c>
      <c r="Q21" s="18">
        <v>48.087679999999999</v>
      </c>
      <c r="R21" s="18">
        <v>89.475009999999997</v>
      </c>
      <c r="S21" s="18">
        <v>126.63983</v>
      </c>
      <c r="T21" s="17">
        <v>34.4</v>
      </c>
      <c r="U21" s="219"/>
      <c r="V21" s="287" t="s">
        <v>184</v>
      </c>
    </row>
    <row r="22" spans="1:22" ht="33.75" thickBot="1">
      <c r="A22" s="452"/>
      <c r="B22" s="10" t="s">
        <v>409</v>
      </c>
      <c r="C22" s="9">
        <v>455.70000000000005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40</v>
      </c>
      <c r="K22" s="8">
        <v>40</v>
      </c>
      <c r="L22" s="8">
        <v>105.5</v>
      </c>
      <c r="M22" s="8">
        <v>2.6</v>
      </c>
      <c r="N22" s="7">
        <v>90.2</v>
      </c>
      <c r="O22" s="6">
        <v>0</v>
      </c>
      <c r="P22" s="7">
        <v>142.5</v>
      </c>
      <c r="Q22" s="7">
        <v>26.3</v>
      </c>
      <c r="R22" s="7">
        <v>8.6</v>
      </c>
      <c r="S22" s="7">
        <v>0</v>
      </c>
      <c r="T22" s="5">
        <v>0</v>
      </c>
      <c r="U22" s="452"/>
      <c r="V22" s="4" t="s">
        <v>409</v>
      </c>
    </row>
    <row r="23" spans="1:22" ht="6" customHeight="1">
      <c r="A23" s="219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/>
      <c r="O23" s="1"/>
      <c r="P23" s="1"/>
      <c r="Q23" s="1"/>
      <c r="R23" s="1"/>
      <c r="S23" s="1"/>
      <c r="T23" s="1"/>
      <c r="U23" s="219"/>
      <c r="V23" s="3"/>
    </row>
    <row r="24" spans="1:22" s="123" customFormat="1" ht="12" customHeight="1">
      <c r="A24" s="123" t="s">
        <v>429</v>
      </c>
    </row>
    <row r="25" spans="1:22" ht="15.75" customHeight="1">
      <c r="A25" s="123" t="s">
        <v>515</v>
      </c>
      <c r="B25" s="123"/>
      <c r="C25" s="123"/>
      <c r="D25" s="123"/>
      <c r="E25" s="123"/>
      <c r="F25" s="123"/>
      <c r="G25" s="123"/>
      <c r="H25" s="123"/>
    </row>
    <row r="26" spans="1:22" ht="15.75" customHeight="1">
      <c r="A26" s="123" t="s">
        <v>523</v>
      </c>
      <c r="B26" s="123"/>
      <c r="C26" s="123"/>
      <c r="D26" s="123"/>
      <c r="E26" s="123"/>
      <c r="F26" s="123"/>
      <c r="G26" s="123"/>
      <c r="H26" s="123"/>
    </row>
    <row r="27" spans="1:22" ht="15.75" customHeight="1">
      <c r="A27" s="123" t="s">
        <v>524</v>
      </c>
    </row>
    <row r="28" spans="1:22" ht="15.75" customHeight="1">
      <c r="A28" s="123" t="s">
        <v>525</v>
      </c>
    </row>
    <row r="29" spans="1:22" ht="15.75" customHeight="1">
      <c r="A29" s="123" t="s">
        <v>526</v>
      </c>
    </row>
  </sheetData>
  <mergeCells count="2">
    <mergeCell ref="A3:B4"/>
    <mergeCell ref="U3:V4"/>
  </mergeCells>
  <phoneticPr fontId="1" type="noConversion"/>
  <printOptions horizontalCentered="1"/>
  <pageMargins left="0.19685039370078741" right="0.19685039370078741" top="0.39370078740157483" bottom="0.39370078740157483" header="0" footer="0"/>
  <pageSetup paperSize="8" scale="7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38"/>
  <sheetViews>
    <sheetView view="pageBreakPreview" zoomScale="70" zoomScaleNormal="70" zoomScaleSheetLayoutView="70" workbookViewId="0"/>
  </sheetViews>
  <sheetFormatPr defaultRowHeight="17.25" customHeight="1"/>
  <cols>
    <col min="1" max="1" width="4.125" style="44" customWidth="1"/>
    <col min="2" max="2" width="23.375" style="44" customWidth="1"/>
    <col min="3" max="20" width="16.125" style="44" customWidth="1"/>
    <col min="21" max="21" width="4.125" style="44" customWidth="1"/>
    <col min="22" max="22" width="23.375" style="44" customWidth="1"/>
    <col min="23" max="16384" width="9" style="44"/>
  </cols>
  <sheetData>
    <row r="1" spans="1:22" ht="20.100000000000001" customHeight="1">
      <c r="A1" s="684" t="s">
        <v>206</v>
      </c>
    </row>
    <row r="2" spans="1:22" ht="18" customHeight="1"/>
    <row r="3" spans="1:22" ht="18" customHeight="1">
      <c r="A3" s="685" t="s">
        <v>207</v>
      </c>
      <c r="B3" s="358"/>
    </row>
    <row r="4" spans="1:22" ht="15" customHeight="1" thickBo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127"/>
    </row>
    <row r="5" spans="1:22" ht="16.5" customHeight="1">
      <c r="A5" s="1120" t="s">
        <v>0</v>
      </c>
      <c r="B5" s="1121"/>
      <c r="C5" s="686" t="s">
        <v>52</v>
      </c>
      <c r="D5" s="687" t="s">
        <v>53</v>
      </c>
      <c r="E5" s="687" t="s">
        <v>54</v>
      </c>
      <c r="F5" s="687" t="s">
        <v>55</v>
      </c>
      <c r="G5" s="687" t="s">
        <v>56</v>
      </c>
      <c r="H5" s="687" t="s">
        <v>57</v>
      </c>
      <c r="I5" s="687" t="s">
        <v>58</v>
      </c>
      <c r="J5" s="687" t="s">
        <v>59</v>
      </c>
      <c r="K5" s="688" t="s">
        <v>60</v>
      </c>
      <c r="L5" s="686" t="s">
        <v>61</v>
      </c>
      <c r="M5" s="687" t="s">
        <v>62</v>
      </c>
      <c r="N5" s="687" t="s">
        <v>63</v>
      </c>
      <c r="O5" s="687" t="s">
        <v>64</v>
      </c>
      <c r="P5" s="687" t="s">
        <v>65</v>
      </c>
      <c r="Q5" s="687" t="s">
        <v>66</v>
      </c>
      <c r="R5" s="687" t="s">
        <v>67</v>
      </c>
      <c r="S5" s="687" t="s">
        <v>68</v>
      </c>
      <c r="T5" s="689" t="s">
        <v>69</v>
      </c>
      <c r="U5" s="1120" t="s">
        <v>0</v>
      </c>
      <c r="V5" s="1120"/>
    </row>
    <row r="6" spans="1:22" ht="16.5" customHeight="1">
      <c r="A6" s="1122"/>
      <c r="B6" s="1123"/>
      <c r="C6" s="690" t="s">
        <v>70</v>
      </c>
      <c r="D6" s="691" t="s">
        <v>71</v>
      </c>
      <c r="E6" s="691" t="s">
        <v>72</v>
      </c>
      <c r="F6" s="691" t="s">
        <v>73</v>
      </c>
      <c r="G6" s="691" t="s">
        <v>74</v>
      </c>
      <c r="H6" s="691" t="s">
        <v>75</v>
      </c>
      <c r="I6" s="691" t="s">
        <v>76</v>
      </c>
      <c r="J6" s="691" t="s">
        <v>77</v>
      </c>
      <c r="K6" s="692" t="s">
        <v>78</v>
      </c>
      <c r="L6" s="690" t="s">
        <v>79</v>
      </c>
      <c r="M6" s="691" t="s">
        <v>80</v>
      </c>
      <c r="N6" s="691" t="s">
        <v>81</v>
      </c>
      <c r="O6" s="691" t="s">
        <v>82</v>
      </c>
      <c r="P6" s="691" t="s">
        <v>83</v>
      </c>
      <c r="Q6" s="691" t="s">
        <v>84</v>
      </c>
      <c r="R6" s="693" t="s">
        <v>85</v>
      </c>
      <c r="S6" s="693" t="s">
        <v>86</v>
      </c>
      <c r="T6" s="694" t="s">
        <v>87</v>
      </c>
      <c r="U6" s="1122"/>
      <c r="V6" s="1122"/>
    </row>
    <row r="7" spans="1:22" ht="16.5" customHeight="1">
      <c r="A7" s="66" t="s">
        <v>208</v>
      </c>
      <c r="B7" s="695"/>
      <c r="C7" s="97">
        <v>28469</v>
      </c>
      <c r="D7" s="98">
        <v>976</v>
      </c>
      <c r="E7" s="98">
        <v>1026</v>
      </c>
      <c r="F7" s="98">
        <v>1262</v>
      </c>
      <c r="G7" s="98">
        <v>806</v>
      </c>
      <c r="H7" s="98">
        <v>734</v>
      </c>
      <c r="I7" s="98">
        <v>936</v>
      </c>
      <c r="J7" s="98">
        <v>437</v>
      </c>
      <c r="K7" s="696">
        <v>28</v>
      </c>
      <c r="L7" s="97">
        <v>3260</v>
      </c>
      <c r="M7" s="98">
        <v>3358</v>
      </c>
      <c r="N7" s="696">
        <v>1275</v>
      </c>
      <c r="O7" s="697">
        <v>2828</v>
      </c>
      <c r="P7" s="697">
        <v>1287</v>
      </c>
      <c r="Q7" s="697">
        <v>2489</v>
      </c>
      <c r="R7" s="697">
        <v>3425</v>
      </c>
      <c r="S7" s="697">
        <v>3880</v>
      </c>
      <c r="T7" s="698">
        <v>462</v>
      </c>
      <c r="U7" s="66" t="s">
        <v>208</v>
      </c>
      <c r="V7" s="699"/>
    </row>
    <row r="8" spans="1:22" ht="16.5" customHeight="1">
      <c r="A8" s="56" t="s">
        <v>209</v>
      </c>
      <c r="B8" s="96"/>
      <c r="C8" s="97"/>
      <c r="D8" s="98"/>
      <c r="E8" s="98"/>
      <c r="F8" s="98"/>
      <c r="G8" s="98"/>
      <c r="H8" s="98"/>
      <c r="I8" s="98"/>
      <c r="J8" s="98"/>
      <c r="K8" s="696"/>
      <c r="L8" s="97"/>
      <c r="M8" s="98"/>
      <c r="N8" s="696"/>
      <c r="O8" s="697"/>
      <c r="P8" s="697"/>
      <c r="Q8" s="697"/>
      <c r="R8" s="697"/>
      <c r="S8" s="697"/>
      <c r="T8" s="698"/>
      <c r="U8" s="56" t="s">
        <v>209</v>
      </c>
      <c r="V8" s="699"/>
    </row>
    <row r="9" spans="1:22" s="709" customFormat="1" ht="16.5" customHeight="1">
      <c r="A9" s="700"/>
      <c r="B9" s="701" t="s">
        <v>210</v>
      </c>
      <c r="C9" s="702">
        <v>1608999.6839999922</v>
      </c>
      <c r="D9" s="703">
        <v>106731.30433362907</v>
      </c>
      <c r="E9" s="703">
        <v>41954.319999999927</v>
      </c>
      <c r="F9" s="703">
        <v>70116.594782608518</v>
      </c>
      <c r="G9" s="703">
        <v>54594.089999999902</v>
      </c>
      <c r="H9" s="703">
        <v>54519.117551020594</v>
      </c>
      <c r="I9" s="704">
        <v>65437.561898846507</v>
      </c>
      <c r="J9" s="704">
        <v>35847.557565217372</v>
      </c>
      <c r="K9" s="705">
        <v>500.62000000000006</v>
      </c>
      <c r="L9" s="702">
        <v>329945.37765394995</v>
      </c>
      <c r="M9" s="704">
        <v>120819.7937834943</v>
      </c>
      <c r="N9" s="705">
        <v>83719.110204081546</v>
      </c>
      <c r="O9" s="706">
        <v>145616.33452528712</v>
      </c>
      <c r="P9" s="706">
        <v>93211.530088730768</v>
      </c>
      <c r="Q9" s="706">
        <v>103771.03510203924</v>
      </c>
      <c r="R9" s="706">
        <v>118014.36853770967</v>
      </c>
      <c r="S9" s="706">
        <v>150195.85042235721</v>
      </c>
      <c r="T9" s="707">
        <v>34005.117551020405</v>
      </c>
      <c r="U9" s="700"/>
      <c r="V9" s="708" t="s">
        <v>211</v>
      </c>
    </row>
    <row r="10" spans="1:22" ht="16.5" customHeight="1">
      <c r="A10" s="89"/>
      <c r="B10" s="90"/>
      <c r="C10" s="91"/>
      <c r="D10" s="92"/>
      <c r="E10" s="92"/>
      <c r="F10" s="92"/>
      <c r="G10" s="92"/>
      <c r="H10" s="92"/>
      <c r="I10" s="92"/>
      <c r="J10" s="92"/>
      <c r="K10" s="710"/>
      <c r="L10" s="91"/>
      <c r="M10" s="92"/>
      <c r="N10" s="710"/>
      <c r="O10" s="711"/>
      <c r="P10" s="711"/>
      <c r="Q10" s="711"/>
      <c r="R10" s="711"/>
      <c r="S10" s="711"/>
      <c r="T10" s="712"/>
      <c r="U10" s="89"/>
      <c r="V10" s="713"/>
    </row>
    <row r="11" spans="1:22" ht="16.5" customHeight="1">
      <c r="A11" s="56" t="s">
        <v>532</v>
      </c>
      <c r="B11" s="96"/>
      <c r="C11" s="97"/>
      <c r="D11" s="98"/>
      <c r="E11" s="98"/>
      <c r="F11" s="98"/>
      <c r="G11" s="98"/>
      <c r="H11" s="98"/>
      <c r="I11" s="98"/>
      <c r="J11" s="98"/>
      <c r="K11" s="696"/>
      <c r="L11" s="97"/>
      <c r="M11" s="98"/>
      <c r="N11" s="98"/>
      <c r="O11" s="714"/>
      <c r="P11" s="714"/>
      <c r="Q11" s="714"/>
      <c r="R11" s="714"/>
      <c r="S11" s="714"/>
      <c r="T11" s="715"/>
      <c r="U11" s="56" t="s">
        <v>212</v>
      </c>
      <c r="V11" s="716"/>
    </row>
    <row r="12" spans="1:22" ht="16.5" customHeight="1">
      <c r="A12" s="83"/>
      <c r="B12" s="717" t="s">
        <v>213</v>
      </c>
      <c r="C12" s="91">
        <v>29033.150000000049</v>
      </c>
      <c r="D12" s="91">
        <v>387.85000000000014</v>
      </c>
      <c r="E12" s="91">
        <v>415.19000000000011</v>
      </c>
      <c r="F12" s="91">
        <v>231.09000000000003</v>
      </c>
      <c r="G12" s="91">
        <v>312.59000000000026</v>
      </c>
      <c r="H12" s="91">
        <v>216.37</v>
      </c>
      <c r="I12" s="91">
        <v>492.33</v>
      </c>
      <c r="J12" s="91">
        <v>327.17999999999995</v>
      </c>
      <c r="K12" s="710">
        <v>125.53999999999999</v>
      </c>
      <c r="L12" s="91">
        <v>2709.6000000000072</v>
      </c>
      <c r="M12" s="91">
        <v>2949.6599999999989</v>
      </c>
      <c r="N12" s="92">
        <v>707.52</v>
      </c>
      <c r="O12" s="718">
        <v>2024.6499999999992</v>
      </c>
      <c r="P12" s="718">
        <v>2392.5999999999995</v>
      </c>
      <c r="Q12" s="718">
        <v>4553.4700000000175</v>
      </c>
      <c r="R12" s="718">
        <v>5228.6500000000115</v>
      </c>
      <c r="S12" s="718">
        <v>5122.7000000000171</v>
      </c>
      <c r="T12" s="719">
        <v>836.16</v>
      </c>
      <c r="U12" s="83"/>
      <c r="V12" s="717" t="s">
        <v>213</v>
      </c>
    </row>
    <row r="13" spans="1:22" ht="16.5" customHeight="1">
      <c r="A13" s="89"/>
      <c r="B13" s="717" t="s">
        <v>214</v>
      </c>
      <c r="C13" s="91">
        <v>32043.170000000042</v>
      </c>
      <c r="D13" s="91">
        <v>677.25</v>
      </c>
      <c r="E13" s="91">
        <v>934.11</v>
      </c>
      <c r="F13" s="91">
        <v>702.1</v>
      </c>
      <c r="G13" s="91">
        <v>511.96</v>
      </c>
      <c r="H13" s="91">
        <v>349.15999999999991</v>
      </c>
      <c r="I13" s="91">
        <v>420.38000000000005</v>
      </c>
      <c r="J13" s="91">
        <v>324.24</v>
      </c>
      <c r="K13" s="710">
        <v>12.36</v>
      </c>
      <c r="L13" s="91">
        <v>2229.6000000000013</v>
      </c>
      <c r="M13" s="91">
        <v>1171.1999999999989</v>
      </c>
      <c r="N13" s="92">
        <v>1064.9199999999998</v>
      </c>
      <c r="O13" s="718">
        <v>1854.2400000000007</v>
      </c>
      <c r="P13" s="718">
        <v>1467.5699999999995</v>
      </c>
      <c r="Q13" s="718">
        <v>4503.7800000000134</v>
      </c>
      <c r="R13" s="718">
        <v>9560.7800000000134</v>
      </c>
      <c r="S13" s="718">
        <v>5306.3900000000131</v>
      </c>
      <c r="T13" s="719">
        <v>953.13000000000011</v>
      </c>
      <c r="U13" s="89"/>
      <c r="V13" s="717" t="s">
        <v>214</v>
      </c>
    </row>
    <row r="14" spans="1:22" ht="16.5" customHeight="1">
      <c r="A14" s="89"/>
      <c r="B14" s="717" t="s">
        <v>215</v>
      </c>
      <c r="C14" s="91">
        <v>48472.540000000052</v>
      </c>
      <c r="D14" s="91">
        <v>754.15</v>
      </c>
      <c r="E14" s="91">
        <v>567.7099999999997</v>
      </c>
      <c r="F14" s="91">
        <v>210.20000000000002</v>
      </c>
      <c r="G14" s="91">
        <v>775.76999999999987</v>
      </c>
      <c r="H14" s="91">
        <v>1701.12</v>
      </c>
      <c r="I14" s="91">
        <v>1945.0000000000002</v>
      </c>
      <c r="J14" s="91">
        <v>579.85999999999967</v>
      </c>
      <c r="K14" s="710">
        <v>362.72</v>
      </c>
      <c r="L14" s="91">
        <v>5283.1300000000147</v>
      </c>
      <c r="M14" s="91">
        <v>4670.9399999999923</v>
      </c>
      <c r="N14" s="92">
        <v>3660.6799999999994</v>
      </c>
      <c r="O14" s="718">
        <v>5216.1600000000126</v>
      </c>
      <c r="P14" s="718">
        <v>2803.9599999999996</v>
      </c>
      <c r="Q14" s="718">
        <v>5165.6300000000192</v>
      </c>
      <c r="R14" s="718">
        <v>5827.4800000000032</v>
      </c>
      <c r="S14" s="718">
        <v>8501.6000000000149</v>
      </c>
      <c r="T14" s="719">
        <v>446.43</v>
      </c>
      <c r="U14" s="89"/>
      <c r="V14" s="717" t="s">
        <v>215</v>
      </c>
    </row>
    <row r="15" spans="1:22" ht="16.5" customHeight="1">
      <c r="A15" s="89"/>
      <c r="B15" s="717" t="s">
        <v>216</v>
      </c>
      <c r="C15" s="91">
        <v>63775.127999999997</v>
      </c>
      <c r="D15" s="91">
        <v>1505.44</v>
      </c>
      <c r="E15" s="91">
        <v>2368.9700000000048</v>
      </c>
      <c r="F15" s="91">
        <v>2802.1</v>
      </c>
      <c r="G15" s="91">
        <v>1592.25</v>
      </c>
      <c r="H15" s="91">
        <v>1307.99</v>
      </c>
      <c r="I15" s="91">
        <v>4122.8800000000019</v>
      </c>
      <c r="J15" s="91">
        <v>1962.0700000000049</v>
      </c>
      <c r="K15" s="710">
        <v>0</v>
      </c>
      <c r="L15" s="91">
        <v>7317.4799999999841</v>
      </c>
      <c r="M15" s="91">
        <v>7871.7899999999909</v>
      </c>
      <c r="N15" s="92">
        <v>1774.1100000000001</v>
      </c>
      <c r="O15" s="718">
        <v>8742.3599999999915</v>
      </c>
      <c r="P15" s="718">
        <v>2306.5299999999997</v>
      </c>
      <c r="Q15" s="718">
        <v>6062.3100000000068</v>
      </c>
      <c r="R15" s="718">
        <v>6372.7700000000023</v>
      </c>
      <c r="S15" s="718">
        <v>7130.6580000000095</v>
      </c>
      <c r="T15" s="719">
        <v>535.41999999999996</v>
      </c>
      <c r="U15" s="89"/>
      <c r="V15" s="717" t="s">
        <v>216</v>
      </c>
    </row>
    <row r="16" spans="1:22" ht="16.5" customHeight="1">
      <c r="A16" s="89"/>
      <c r="B16" s="717" t="s">
        <v>217</v>
      </c>
      <c r="C16" s="91">
        <v>54732.090000000011</v>
      </c>
      <c r="D16" s="91">
        <v>2297.96</v>
      </c>
      <c r="E16" s="91">
        <v>3620.0200000000004</v>
      </c>
      <c r="F16" s="91">
        <v>879.76</v>
      </c>
      <c r="G16" s="91">
        <v>1366.8000000000002</v>
      </c>
      <c r="H16" s="91">
        <v>1344.43</v>
      </c>
      <c r="I16" s="91">
        <v>2551.8500000000004</v>
      </c>
      <c r="J16" s="91">
        <v>1579.2099999999998</v>
      </c>
      <c r="K16" s="710">
        <v>0</v>
      </c>
      <c r="L16" s="91">
        <v>5090.01</v>
      </c>
      <c r="M16" s="91">
        <v>7302.2200000000066</v>
      </c>
      <c r="N16" s="92">
        <v>2676.9</v>
      </c>
      <c r="O16" s="718">
        <v>6887.9</v>
      </c>
      <c r="P16" s="718">
        <v>1728.56</v>
      </c>
      <c r="Q16" s="718">
        <v>4922.270000000005</v>
      </c>
      <c r="R16" s="718">
        <v>7722.4399999999978</v>
      </c>
      <c r="S16" s="718">
        <v>4591.9600000000009</v>
      </c>
      <c r="T16" s="719">
        <v>169.8</v>
      </c>
      <c r="U16" s="89"/>
      <c r="V16" s="717" t="s">
        <v>217</v>
      </c>
    </row>
    <row r="17" spans="1:22" s="643" customFormat="1" ht="16.5" customHeight="1">
      <c r="A17" s="83"/>
      <c r="B17" s="720"/>
      <c r="C17" s="721"/>
      <c r="D17" s="722"/>
      <c r="E17" s="722"/>
      <c r="F17" s="722"/>
      <c r="G17" s="722"/>
      <c r="H17" s="722"/>
      <c r="I17" s="722"/>
      <c r="J17" s="722"/>
      <c r="K17" s="723"/>
      <c r="L17" s="721"/>
      <c r="M17" s="722"/>
      <c r="N17" s="722"/>
      <c r="O17" s="724"/>
      <c r="P17" s="724"/>
      <c r="Q17" s="724"/>
      <c r="R17" s="724"/>
      <c r="S17" s="724"/>
      <c r="T17" s="725"/>
      <c r="U17" s="83"/>
      <c r="V17" s="83"/>
    </row>
    <row r="18" spans="1:22" s="643" customFormat="1" ht="16.5" customHeight="1">
      <c r="A18" s="56" t="s">
        <v>218</v>
      </c>
      <c r="B18" s="695"/>
      <c r="C18" s="97"/>
      <c r="D18" s="98"/>
      <c r="E18" s="98"/>
      <c r="F18" s="98"/>
      <c r="G18" s="98"/>
      <c r="H18" s="98"/>
      <c r="I18" s="98"/>
      <c r="J18" s="98"/>
      <c r="K18" s="696"/>
      <c r="L18" s="97"/>
      <c r="M18" s="98"/>
      <c r="N18" s="98"/>
      <c r="O18" s="714"/>
      <c r="P18" s="714"/>
      <c r="Q18" s="714"/>
      <c r="R18" s="714"/>
      <c r="S18" s="714"/>
      <c r="T18" s="715"/>
      <c r="U18" s="56" t="s">
        <v>218</v>
      </c>
      <c r="V18" s="56"/>
    </row>
    <row r="19" spans="1:22" ht="16.5" customHeight="1">
      <c r="A19" s="726"/>
      <c r="B19" s="727" t="s">
        <v>219</v>
      </c>
      <c r="C19" s="91">
        <v>10246.64</v>
      </c>
      <c r="D19" s="92">
        <v>43.55</v>
      </c>
      <c r="E19" s="92">
        <v>28.64</v>
      </c>
      <c r="F19" s="92">
        <v>54.489999999999995</v>
      </c>
      <c r="G19" s="92">
        <v>47.76</v>
      </c>
      <c r="H19" s="92">
        <v>25.12</v>
      </c>
      <c r="I19" s="92">
        <v>0</v>
      </c>
      <c r="J19" s="92">
        <v>64.08</v>
      </c>
      <c r="K19" s="710">
        <v>14</v>
      </c>
      <c r="L19" s="91">
        <v>1236.32</v>
      </c>
      <c r="M19" s="92">
        <v>626.59999999999991</v>
      </c>
      <c r="N19" s="92">
        <v>46.489999999999995</v>
      </c>
      <c r="O19" s="718">
        <v>1091.0999999999995</v>
      </c>
      <c r="P19" s="718">
        <v>851.94</v>
      </c>
      <c r="Q19" s="718">
        <v>2989.7800000000025</v>
      </c>
      <c r="R19" s="718">
        <v>520.12000000000091</v>
      </c>
      <c r="S19" s="718">
        <v>2606.649999999996</v>
      </c>
      <c r="T19" s="719">
        <v>0</v>
      </c>
      <c r="U19" s="83"/>
      <c r="V19" s="89" t="s">
        <v>220</v>
      </c>
    </row>
    <row r="20" spans="1:22" ht="16.5" customHeight="1">
      <c r="A20" s="89"/>
      <c r="B20" s="727" t="s">
        <v>221</v>
      </c>
      <c r="C20" s="91">
        <v>5319.5399999999991</v>
      </c>
      <c r="D20" s="92">
        <v>175.9</v>
      </c>
      <c r="E20" s="92">
        <v>316.2</v>
      </c>
      <c r="F20" s="92">
        <v>0</v>
      </c>
      <c r="G20" s="92">
        <v>12</v>
      </c>
      <c r="H20" s="92">
        <v>0</v>
      </c>
      <c r="I20" s="92">
        <v>99.45</v>
      </c>
      <c r="J20" s="92">
        <v>0</v>
      </c>
      <c r="K20" s="710">
        <v>90.94</v>
      </c>
      <c r="L20" s="91">
        <v>246.15</v>
      </c>
      <c r="M20" s="92">
        <v>205.60000000000002</v>
      </c>
      <c r="N20" s="92">
        <v>448.8</v>
      </c>
      <c r="O20" s="718">
        <v>334</v>
      </c>
      <c r="P20" s="718">
        <v>418.20000000000005</v>
      </c>
      <c r="Q20" s="718">
        <v>844.80000000000018</v>
      </c>
      <c r="R20" s="718">
        <v>1701.57</v>
      </c>
      <c r="S20" s="718">
        <v>425.92999999999978</v>
      </c>
      <c r="T20" s="719">
        <v>0</v>
      </c>
      <c r="U20" s="89"/>
      <c r="V20" s="89" t="s">
        <v>222</v>
      </c>
    </row>
    <row r="21" spans="1:22" ht="16.5" customHeight="1">
      <c r="A21" s="89"/>
      <c r="B21" s="727" t="s">
        <v>223</v>
      </c>
      <c r="C21" s="91">
        <v>2297.6</v>
      </c>
      <c r="D21" s="92">
        <v>80.400000000000006</v>
      </c>
      <c r="E21" s="92">
        <v>0</v>
      </c>
      <c r="F21" s="92">
        <v>93.800000000000011</v>
      </c>
      <c r="G21" s="92">
        <v>0</v>
      </c>
      <c r="H21" s="92">
        <v>0</v>
      </c>
      <c r="I21" s="92">
        <v>72.959999999999994</v>
      </c>
      <c r="J21" s="92">
        <v>222.6</v>
      </c>
      <c r="K21" s="710">
        <v>0</v>
      </c>
      <c r="L21" s="91">
        <v>691.41000000000008</v>
      </c>
      <c r="M21" s="92">
        <v>18.53</v>
      </c>
      <c r="N21" s="92">
        <v>0</v>
      </c>
      <c r="O21" s="718">
        <v>28.08</v>
      </c>
      <c r="P21" s="718">
        <v>296.91999999999996</v>
      </c>
      <c r="Q21" s="718">
        <v>18.84</v>
      </c>
      <c r="R21" s="718">
        <v>349.28</v>
      </c>
      <c r="S21" s="718">
        <v>359.49999999999989</v>
      </c>
      <c r="T21" s="719">
        <v>65.28</v>
      </c>
      <c r="U21" s="89"/>
      <c r="V21" s="89" t="s">
        <v>224</v>
      </c>
    </row>
    <row r="22" spans="1:22" ht="16.5" customHeight="1">
      <c r="A22" s="89"/>
      <c r="B22" s="727" t="s">
        <v>225</v>
      </c>
      <c r="C22" s="91">
        <v>5314.9800000000023</v>
      </c>
      <c r="D22" s="92">
        <v>69.97</v>
      </c>
      <c r="E22" s="92">
        <v>0</v>
      </c>
      <c r="F22" s="92">
        <v>0</v>
      </c>
      <c r="G22" s="92">
        <v>0</v>
      </c>
      <c r="H22" s="92">
        <v>191.25</v>
      </c>
      <c r="I22" s="92">
        <v>222</v>
      </c>
      <c r="J22" s="92">
        <v>0</v>
      </c>
      <c r="K22" s="710">
        <v>0</v>
      </c>
      <c r="L22" s="91">
        <v>199.11999999999998</v>
      </c>
      <c r="M22" s="92">
        <v>857.57999999999959</v>
      </c>
      <c r="N22" s="92">
        <v>150.96</v>
      </c>
      <c r="O22" s="718">
        <v>188.19</v>
      </c>
      <c r="P22" s="718">
        <v>781.3</v>
      </c>
      <c r="Q22" s="718">
        <v>37.68</v>
      </c>
      <c r="R22" s="718">
        <v>2453.0200000000027</v>
      </c>
      <c r="S22" s="718">
        <v>163.91000000000003</v>
      </c>
      <c r="T22" s="719">
        <v>0</v>
      </c>
      <c r="U22" s="89"/>
      <c r="V22" s="89" t="s">
        <v>226</v>
      </c>
    </row>
    <row r="23" spans="1:22" ht="16.5" customHeight="1">
      <c r="A23" s="89"/>
      <c r="B23" s="727" t="s">
        <v>227</v>
      </c>
      <c r="C23" s="91">
        <v>37.120000000000005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710">
        <v>0</v>
      </c>
      <c r="L23" s="91">
        <v>0</v>
      </c>
      <c r="M23" s="92">
        <v>0</v>
      </c>
      <c r="N23" s="92">
        <v>0</v>
      </c>
      <c r="O23" s="718">
        <v>12</v>
      </c>
      <c r="P23" s="718">
        <v>0</v>
      </c>
      <c r="Q23" s="718">
        <v>25.12</v>
      </c>
      <c r="R23" s="718">
        <v>0</v>
      </c>
      <c r="S23" s="718">
        <v>0</v>
      </c>
      <c r="T23" s="719">
        <v>0</v>
      </c>
      <c r="U23" s="89"/>
      <c r="V23" s="89" t="s">
        <v>228</v>
      </c>
    </row>
    <row r="24" spans="1:22" ht="16.5" customHeight="1">
      <c r="A24" s="89"/>
      <c r="B24" s="727" t="s">
        <v>229</v>
      </c>
      <c r="C24" s="91">
        <v>2496.7399999999998</v>
      </c>
      <c r="D24" s="92">
        <v>0</v>
      </c>
      <c r="E24" s="92">
        <v>0</v>
      </c>
      <c r="F24" s="92">
        <v>0</v>
      </c>
      <c r="G24" s="92">
        <v>142.80000000000001</v>
      </c>
      <c r="H24" s="92">
        <v>0</v>
      </c>
      <c r="I24" s="92">
        <v>97.92</v>
      </c>
      <c r="J24" s="92">
        <v>0</v>
      </c>
      <c r="K24" s="710">
        <v>0</v>
      </c>
      <c r="L24" s="91">
        <v>12</v>
      </c>
      <c r="M24" s="92">
        <v>785.46</v>
      </c>
      <c r="N24" s="92">
        <v>24.48</v>
      </c>
      <c r="O24" s="718">
        <v>129.63</v>
      </c>
      <c r="P24" s="718">
        <v>0</v>
      </c>
      <c r="Q24" s="718">
        <v>135.6</v>
      </c>
      <c r="R24" s="718">
        <v>0</v>
      </c>
      <c r="S24" s="718">
        <v>397.96999999999991</v>
      </c>
      <c r="T24" s="719">
        <v>770.88</v>
      </c>
      <c r="U24" s="89"/>
      <c r="V24" s="89" t="s">
        <v>230</v>
      </c>
    </row>
    <row r="25" spans="1:22" ht="16.5" customHeight="1">
      <c r="A25" s="89"/>
      <c r="B25" s="727" t="s">
        <v>231</v>
      </c>
      <c r="C25" s="91">
        <v>3320.5299999999997</v>
      </c>
      <c r="D25" s="92">
        <v>18.03</v>
      </c>
      <c r="E25" s="92">
        <v>70.349999999999994</v>
      </c>
      <c r="F25" s="92">
        <v>82.8</v>
      </c>
      <c r="G25" s="92">
        <v>110.03</v>
      </c>
      <c r="H25" s="92">
        <v>0</v>
      </c>
      <c r="I25" s="92">
        <v>0</v>
      </c>
      <c r="J25" s="92">
        <v>40.5</v>
      </c>
      <c r="K25" s="710">
        <v>20.6</v>
      </c>
      <c r="L25" s="91">
        <v>324.60000000000002</v>
      </c>
      <c r="M25" s="92">
        <v>455.89</v>
      </c>
      <c r="N25" s="92">
        <v>36.79</v>
      </c>
      <c r="O25" s="718">
        <v>241.65000000000006</v>
      </c>
      <c r="P25" s="718">
        <v>44.239999999999995</v>
      </c>
      <c r="Q25" s="718">
        <v>501.64999999999969</v>
      </c>
      <c r="R25" s="718">
        <v>204.66000000000003</v>
      </c>
      <c r="S25" s="718">
        <v>1168.74</v>
      </c>
      <c r="T25" s="719">
        <v>0</v>
      </c>
      <c r="U25" s="89"/>
      <c r="V25" s="89" t="s">
        <v>232</v>
      </c>
    </row>
    <row r="26" spans="1:22" ht="16.5" customHeight="1">
      <c r="A26" s="89"/>
      <c r="B26" s="727" t="s">
        <v>403</v>
      </c>
      <c r="C26" s="91">
        <f>SUM(C19:C25)</f>
        <v>29033.15</v>
      </c>
      <c r="D26" s="92">
        <f t="shared" ref="D26:T26" si="0">SUM(D19:D25)</f>
        <v>387.85</v>
      </c>
      <c r="E26" s="92">
        <f t="shared" si="0"/>
        <v>415.18999999999994</v>
      </c>
      <c r="F26" s="92">
        <f t="shared" si="0"/>
        <v>231.09000000000003</v>
      </c>
      <c r="G26" s="92">
        <f t="shared" si="0"/>
        <v>312.59000000000003</v>
      </c>
      <c r="H26" s="92">
        <f t="shared" si="0"/>
        <v>216.37</v>
      </c>
      <c r="I26" s="92">
        <f t="shared" si="0"/>
        <v>492.33</v>
      </c>
      <c r="J26" s="92">
        <f t="shared" si="0"/>
        <v>327.18</v>
      </c>
      <c r="K26" s="710">
        <f t="shared" si="0"/>
        <v>125.53999999999999</v>
      </c>
      <c r="L26" s="91">
        <f t="shared" si="0"/>
        <v>2709.6</v>
      </c>
      <c r="M26" s="92">
        <f t="shared" si="0"/>
        <v>2949.6599999999994</v>
      </c>
      <c r="N26" s="92">
        <f t="shared" si="0"/>
        <v>707.52</v>
      </c>
      <c r="O26" s="718">
        <f t="shared" si="0"/>
        <v>2024.6499999999996</v>
      </c>
      <c r="P26" s="718">
        <f t="shared" si="0"/>
        <v>2392.5999999999995</v>
      </c>
      <c r="Q26" s="718">
        <f t="shared" si="0"/>
        <v>4553.4700000000021</v>
      </c>
      <c r="R26" s="718">
        <f t="shared" si="0"/>
        <v>5228.6500000000033</v>
      </c>
      <c r="S26" s="718">
        <f t="shared" si="0"/>
        <v>5122.6999999999953</v>
      </c>
      <c r="T26" s="719">
        <f t="shared" si="0"/>
        <v>836.16</v>
      </c>
      <c r="U26" s="89"/>
      <c r="V26" s="89" t="s">
        <v>402</v>
      </c>
    </row>
    <row r="27" spans="1:22" ht="16.5" customHeight="1">
      <c r="A27" s="89"/>
      <c r="B27" s="90"/>
      <c r="C27" s="91"/>
      <c r="D27" s="92"/>
      <c r="E27" s="92"/>
      <c r="F27" s="92"/>
      <c r="G27" s="92"/>
      <c r="H27" s="92"/>
      <c r="I27" s="92"/>
      <c r="J27" s="92"/>
      <c r="K27" s="710"/>
      <c r="L27" s="91"/>
      <c r="M27" s="92"/>
      <c r="N27" s="92"/>
      <c r="O27" s="718"/>
      <c r="P27" s="718"/>
      <c r="Q27" s="718"/>
      <c r="R27" s="718"/>
      <c r="S27" s="718"/>
      <c r="T27" s="719"/>
      <c r="U27" s="89"/>
      <c r="V27" s="728"/>
    </row>
    <row r="28" spans="1:22" ht="16.5" customHeight="1">
      <c r="A28" s="56" t="s">
        <v>233</v>
      </c>
      <c r="B28" s="96"/>
      <c r="C28" s="97"/>
      <c r="D28" s="98"/>
      <c r="E28" s="98"/>
      <c r="F28" s="98"/>
      <c r="G28" s="98"/>
      <c r="H28" s="98"/>
      <c r="I28" s="98"/>
      <c r="J28" s="98"/>
      <c r="K28" s="696"/>
      <c r="L28" s="97"/>
      <c r="M28" s="98"/>
      <c r="N28" s="98"/>
      <c r="O28" s="714"/>
      <c r="P28" s="714"/>
      <c r="Q28" s="714"/>
      <c r="R28" s="714"/>
      <c r="S28" s="714"/>
      <c r="T28" s="715"/>
      <c r="U28" s="56" t="s">
        <v>233</v>
      </c>
      <c r="V28" s="729"/>
    </row>
    <row r="29" spans="1:22" ht="16.5" customHeight="1">
      <c r="A29" s="89"/>
      <c r="B29" s="90" t="s">
        <v>234</v>
      </c>
      <c r="C29" s="91">
        <v>3552.1000000000013</v>
      </c>
      <c r="D29" s="92">
        <v>71.849999999999994</v>
      </c>
      <c r="E29" s="92">
        <v>38.089999999999996</v>
      </c>
      <c r="F29" s="92">
        <v>6.09</v>
      </c>
      <c r="G29" s="92">
        <v>149.79</v>
      </c>
      <c r="H29" s="92">
        <v>0</v>
      </c>
      <c r="I29" s="92">
        <v>0</v>
      </c>
      <c r="J29" s="92">
        <v>6</v>
      </c>
      <c r="K29" s="710">
        <v>0</v>
      </c>
      <c r="L29" s="91">
        <v>1323.1200000000013</v>
      </c>
      <c r="M29" s="92">
        <v>111.08</v>
      </c>
      <c r="N29" s="92">
        <v>28.48</v>
      </c>
      <c r="O29" s="718">
        <v>302.85000000000008</v>
      </c>
      <c r="P29" s="718">
        <v>902.12000000000012</v>
      </c>
      <c r="Q29" s="718">
        <v>48.27</v>
      </c>
      <c r="R29" s="718">
        <v>257.43</v>
      </c>
      <c r="S29" s="718">
        <v>306.93000000000012</v>
      </c>
      <c r="T29" s="719">
        <v>0</v>
      </c>
      <c r="U29" s="89"/>
      <c r="V29" s="89" t="s">
        <v>235</v>
      </c>
    </row>
    <row r="30" spans="1:22" ht="16.5" customHeight="1">
      <c r="A30" s="89"/>
      <c r="B30" s="90" t="s">
        <v>236</v>
      </c>
      <c r="C30" s="91">
        <v>10956.940000000006</v>
      </c>
      <c r="D30" s="92">
        <v>13.64</v>
      </c>
      <c r="E30" s="92">
        <v>60.9</v>
      </c>
      <c r="F30" s="92">
        <v>131.19999999999999</v>
      </c>
      <c r="G30" s="92">
        <v>20</v>
      </c>
      <c r="H30" s="92">
        <v>25.12</v>
      </c>
      <c r="I30" s="92">
        <v>0</v>
      </c>
      <c r="J30" s="92">
        <v>117.42</v>
      </c>
      <c r="K30" s="710">
        <v>34.6</v>
      </c>
      <c r="L30" s="91">
        <v>322.95999999999998</v>
      </c>
      <c r="M30" s="92">
        <v>898.09999999999877</v>
      </c>
      <c r="N30" s="92">
        <v>99.68</v>
      </c>
      <c r="O30" s="718">
        <v>1140.0999999999995</v>
      </c>
      <c r="P30" s="718">
        <v>26.119999999999997</v>
      </c>
      <c r="Q30" s="718">
        <v>3643.8400000000065</v>
      </c>
      <c r="R30" s="718">
        <v>491.31999999999988</v>
      </c>
      <c r="S30" s="718">
        <v>3931.9400000000023</v>
      </c>
      <c r="T30" s="719">
        <v>0</v>
      </c>
      <c r="U30" s="89"/>
      <c r="V30" s="89" t="s">
        <v>237</v>
      </c>
    </row>
    <row r="31" spans="1:22" ht="16.5" customHeight="1">
      <c r="A31" s="89"/>
      <c r="B31" s="90" t="s">
        <v>238</v>
      </c>
      <c r="C31" s="91">
        <v>3588.2400000000025</v>
      </c>
      <c r="D31" s="92">
        <v>212.36</v>
      </c>
      <c r="E31" s="92">
        <v>0</v>
      </c>
      <c r="F31" s="92">
        <v>41</v>
      </c>
      <c r="G31" s="92">
        <v>0</v>
      </c>
      <c r="H31" s="92">
        <v>0</v>
      </c>
      <c r="I31" s="92">
        <v>0</v>
      </c>
      <c r="J31" s="92">
        <v>0</v>
      </c>
      <c r="K31" s="710">
        <v>40</v>
      </c>
      <c r="L31" s="91">
        <v>74.800000000000011</v>
      </c>
      <c r="M31" s="92">
        <v>639.86</v>
      </c>
      <c r="N31" s="92">
        <v>0</v>
      </c>
      <c r="O31" s="718">
        <v>49.1</v>
      </c>
      <c r="P31" s="718">
        <v>44</v>
      </c>
      <c r="Q31" s="718">
        <v>0</v>
      </c>
      <c r="R31" s="718">
        <v>2437.1200000000026</v>
      </c>
      <c r="S31" s="718">
        <v>50</v>
      </c>
      <c r="T31" s="719">
        <v>0</v>
      </c>
      <c r="U31" s="89"/>
      <c r="V31" s="89" t="s">
        <v>239</v>
      </c>
    </row>
    <row r="32" spans="1:22" ht="16.5" customHeight="1">
      <c r="A32" s="89"/>
      <c r="B32" s="90" t="s">
        <v>240</v>
      </c>
      <c r="C32" s="91">
        <v>1554.4099999999999</v>
      </c>
      <c r="D32" s="92">
        <v>90</v>
      </c>
      <c r="E32" s="92">
        <v>0</v>
      </c>
      <c r="F32" s="92">
        <v>52.800000000000004</v>
      </c>
      <c r="G32" s="92">
        <v>0</v>
      </c>
      <c r="H32" s="92">
        <v>0</v>
      </c>
      <c r="I32" s="92">
        <v>270.33</v>
      </c>
      <c r="J32" s="92">
        <v>0</v>
      </c>
      <c r="K32" s="710">
        <v>50.94</v>
      </c>
      <c r="L32" s="91">
        <v>172.72</v>
      </c>
      <c r="M32" s="92">
        <v>451.14</v>
      </c>
      <c r="N32" s="92">
        <v>0</v>
      </c>
      <c r="O32" s="718">
        <v>0</v>
      </c>
      <c r="P32" s="718">
        <v>0</v>
      </c>
      <c r="Q32" s="718">
        <v>175.92000000000002</v>
      </c>
      <c r="R32" s="718">
        <v>161.28</v>
      </c>
      <c r="S32" s="718">
        <v>64</v>
      </c>
      <c r="T32" s="719">
        <v>65.28</v>
      </c>
      <c r="U32" s="89"/>
      <c r="V32" s="89" t="s">
        <v>241</v>
      </c>
    </row>
    <row r="33" spans="1:22" ht="16.5" customHeight="1">
      <c r="A33" s="89"/>
      <c r="B33" s="90" t="s">
        <v>242</v>
      </c>
      <c r="C33" s="91">
        <v>3114.84</v>
      </c>
      <c r="D33" s="92">
        <v>0</v>
      </c>
      <c r="E33" s="92">
        <v>0</v>
      </c>
      <c r="F33" s="92">
        <v>0</v>
      </c>
      <c r="G33" s="92">
        <v>142.80000000000001</v>
      </c>
      <c r="H33" s="92">
        <v>191.25</v>
      </c>
      <c r="I33" s="92">
        <v>222</v>
      </c>
      <c r="J33" s="92">
        <v>0</v>
      </c>
      <c r="K33" s="710">
        <v>0</v>
      </c>
      <c r="L33" s="91">
        <v>130.56</v>
      </c>
      <c r="M33" s="92">
        <v>636.48</v>
      </c>
      <c r="N33" s="92">
        <v>130.56</v>
      </c>
      <c r="O33" s="718">
        <v>232.6</v>
      </c>
      <c r="P33" s="718">
        <v>964.06000000000006</v>
      </c>
      <c r="Q33" s="718">
        <v>0</v>
      </c>
      <c r="R33" s="718">
        <v>317.89999999999998</v>
      </c>
      <c r="S33" s="718">
        <v>146.63</v>
      </c>
      <c r="T33" s="719">
        <v>0</v>
      </c>
      <c r="U33" s="89"/>
      <c r="V33" s="89" t="s">
        <v>243</v>
      </c>
    </row>
    <row r="34" spans="1:22" ht="16.5" customHeight="1">
      <c r="A34" s="89"/>
      <c r="B34" s="90" t="s">
        <v>244</v>
      </c>
      <c r="C34" s="91">
        <v>2009.6399999999999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  <c r="I34" s="92">
        <v>0</v>
      </c>
      <c r="J34" s="92">
        <v>203.76</v>
      </c>
      <c r="K34" s="710">
        <v>0</v>
      </c>
      <c r="L34" s="91">
        <v>0</v>
      </c>
      <c r="M34" s="92">
        <v>213</v>
      </c>
      <c r="N34" s="92">
        <v>0</v>
      </c>
      <c r="O34" s="718">
        <v>300</v>
      </c>
      <c r="P34" s="718">
        <v>0</v>
      </c>
      <c r="Q34" s="718">
        <v>0</v>
      </c>
      <c r="R34" s="718">
        <v>266</v>
      </c>
      <c r="S34" s="718">
        <v>256</v>
      </c>
      <c r="T34" s="719">
        <v>770.88</v>
      </c>
      <c r="U34" s="89"/>
      <c r="V34" s="89" t="s">
        <v>245</v>
      </c>
    </row>
    <row r="35" spans="1:22" ht="16.5" customHeight="1">
      <c r="A35" s="89"/>
      <c r="B35" s="90" t="s">
        <v>246</v>
      </c>
      <c r="C35" s="91">
        <v>4256.9800000000005</v>
      </c>
      <c r="D35" s="92">
        <v>0</v>
      </c>
      <c r="E35" s="92">
        <v>316.2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710">
        <v>0</v>
      </c>
      <c r="L35" s="91">
        <v>685.44</v>
      </c>
      <c r="M35" s="92">
        <v>0</v>
      </c>
      <c r="N35" s="92">
        <v>448.8</v>
      </c>
      <c r="O35" s="718">
        <v>0</v>
      </c>
      <c r="P35" s="718">
        <v>456.3</v>
      </c>
      <c r="Q35" s="718">
        <v>685.44</v>
      </c>
      <c r="R35" s="718">
        <v>1297.5999999999999</v>
      </c>
      <c r="S35" s="718">
        <v>367.2</v>
      </c>
      <c r="T35" s="719">
        <v>0</v>
      </c>
      <c r="U35" s="89"/>
      <c r="V35" s="89" t="s">
        <v>246</v>
      </c>
    </row>
    <row r="36" spans="1:22" ht="16.5" customHeight="1" thickBot="1">
      <c r="A36" s="730"/>
      <c r="B36" s="731" t="s">
        <v>403</v>
      </c>
      <c r="C36" s="732">
        <f>SUM(C29:C35)</f>
        <v>29033.150000000009</v>
      </c>
      <c r="D36" s="733">
        <f t="shared" ref="D36:T36" si="1">SUM(D29:D35)</f>
        <v>387.85</v>
      </c>
      <c r="E36" s="733">
        <f t="shared" si="1"/>
        <v>415.19</v>
      </c>
      <c r="F36" s="733">
        <f t="shared" si="1"/>
        <v>231.09</v>
      </c>
      <c r="G36" s="733">
        <f t="shared" si="1"/>
        <v>312.59000000000003</v>
      </c>
      <c r="H36" s="733">
        <f t="shared" si="1"/>
        <v>216.37</v>
      </c>
      <c r="I36" s="733">
        <f t="shared" si="1"/>
        <v>492.33</v>
      </c>
      <c r="J36" s="733">
        <f t="shared" si="1"/>
        <v>327.18</v>
      </c>
      <c r="K36" s="734">
        <f t="shared" si="1"/>
        <v>125.53999999999999</v>
      </c>
      <c r="L36" s="732">
        <f t="shared" si="1"/>
        <v>2709.6000000000013</v>
      </c>
      <c r="M36" s="733">
        <f t="shared" si="1"/>
        <v>2949.6599999999989</v>
      </c>
      <c r="N36" s="733">
        <f t="shared" si="1"/>
        <v>707.52</v>
      </c>
      <c r="O36" s="735">
        <f t="shared" si="1"/>
        <v>2024.6499999999994</v>
      </c>
      <c r="P36" s="735">
        <f t="shared" si="1"/>
        <v>2392.6000000000004</v>
      </c>
      <c r="Q36" s="735">
        <f t="shared" si="1"/>
        <v>4553.4700000000066</v>
      </c>
      <c r="R36" s="735">
        <f t="shared" si="1"/>
        <v>5228.6500000000033</v>
      </c>
      <c r="S36" s="735">
        <f t="shared" si="1"/>
        <v>5122.7000000000025</v>
      </c>
      <c r="T36" s="736">
        <f t="shared" si="1"/>
        <v>836.16</v>
      </c>
      <c r="U36" s="730"/>
      <c r="V36" s="730" t="s">
        <v>402</v>
      </c>
    </row>
    <row r="37" spans="1:22" ht="16.5" customHeight="1">
      <c r="A37" s="89"/>
      <c r="B37" s="89"/>
      <c r="C37" s="737"/>
      <c r="D37" s="737"/>
      <c r="E37" s="737"/>
      <c r="F37" s="737"/>
      <c r="G37" s="737"/>
      <c r="H37" s="737"/>
      <c r="I37" s="737"/>
      <c r="J37" s="737"/>
      <c r="K37" s="737"/>
      <c r="L37" s="737"/>
      <c r="M37" s="737"/>
      <c r="N37" s="737"/>
      <c r="O37" s="738"/>
      <c r="P37" s="738"/>
      <c r="Q37" s="738"/>
      <c r="R37" s="738"/>
      <c r="S37" s="738"/>
      <c r="T37" s="738"/>
      <c r="U37" s="89"/>
      <c r="V37" s="89"/>
    </row>
    <row r="38" spans="1:22" ht="12" customHeight="1">
      <c r="A38" s="123" t="s">
        <v>247</v>
      </c>
    </row>
  </sheetData>
  <mergeCells count="2">
    <mergeCell ref="A5:B6"/>
    <mergeCell ref="U5:V6"/>
  </mergeCells>
  <phoneticPr fontId="1" type="noConversion"/>
  <printOptions horizontalCentered="1"/>
  <pageMargins left="0.25" right="0.25" top="0.75" bottom="0.75" header="0.3" footer="0.3"/>
  <pageSetup paperSize="9" scale="3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40"/>
  <sheetViews>
    <sheetView view="pageBreakPreview" zoomScale="70" zoomScaleNormal="70" zoomScaleSheetLayoutView="70" workbookViewId="0"/>
  </sheetViews>
  <sheetFormatPr defaultRowHeight="16.5"/>
  <cols>
    <col min="1" max="1" width="4.125" style="44" customWidth="1"/>
    <col min="2" max="2" width="23.375" style="44" customWidth="1"/>
    <col min="3" max="20" width="15" style="44" customWidth="1"/>
    <col min="21" max="21" width="4.125" style="44" customWidth="1"/>
    <col min="22" max="22" width="23.375" style="44" customWidth="1"/>
    <col min="23" max="16384" width="9" style="44"/>
  </cols>
  <sheetData>
    <row r="1" spans="1:22" ht="26.25">
      <c r="A1" s="685" t="s">
        <v>248</v>
      </c>
      <c r="B1" s="358"/>
    </row>
    <row r="2" spans="1:22" ht="17.25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V2" s="739"/>
    </row>
    <row r="3" spans="1:22">
      <c r="A3" s="1120" t="s">
        <v>0</v>
      </c>
      <c r="B3" s="1121"/>
      <c r="C3" s="740" t="s">
        <v>52</v>
      </c>
      <c r="D3" s="741" t="s">
        <v>53</v>
      </c>
      <c r="E3" s="741" t="s">
        <v>54</v>
      </c>
      <c r="F3" s="741" t="s">
        <v>55</v>
      </c>
      <c r="G3" s="741" t="s">
        <v>56</v>
      </c>
      <c r="H3" s="741" t="s">
        <v>57</v>
      </c>
      <c r="I3" s="741" t="s">
        <v>58</v>
      </c>
      <c r="J3" s="741" t="s">
        <v>59</v>
      </c>
      <c r="K3" s="742" t="s">
        <v>60</v>
      </c>
      <c r="L3" s="743" t="s">
        <v>61</v>
      </c>
      <c r="M3" s="741" t="s">
        <v>62</v>
      </c>
      <c r="N3" s="741" t="s">
        <v>63</v>
      </c>
      <c r="O3" s="741" t="s">
        <v>64</v>
      </c>
      <c r="P3" s="741" t="s">
        <v>65</v>
      </c>
      <c r="Q3" s="741" t="s">
        <v>66</v>
      </c>
      <c r="R3" s="741" t="s">
        <v>67</v>
      </c>
      <c r="S3" s="741" t="s">
        <v>68</v>
      </c>
      <c r="T3" s="744" t="s">
        <v>69</v>
      </c>
      <c r="U3" s="1124" t="s">
        <v>0</v>
      </c>
      <c r="V3" s="1125"/>
    </row>
    <row r="4" spans="1:22">
      <c r="A4" s="1122"/>
      <c r="B4" s="1123"/>
      <c r="C4" s="745" t="s">
        <v>70</v>
      </c>
      <c r="D4" s="691" t="s">
        <v>71</v>
      </c>
      <c r="E4" s="691" t="s">
        <v>72</v>
      </c>
      <c r="F4" s="691" t="s">
        <v>73</v>
      </c>
      <c r="G4" s="691" t="s">
        <v>74</v>
      </c>
      <c r="H4" s="691" t="s">
        <v>75</v>
      </c>
      <c r="I4" s="691" t="s">
        <v>76</v>
      </c>
      <c r="J4" s="691" t="s">
        <v>77</v>
      </c>
      <c r="K4" s="746" t="s">
        <v>78</v>
      </c>
      <c r="L4" s="690" t="s">
        <v>79</v>
      </c>
      <c r="M4" s="691" t="s">
        <v>80</v>
      </c>
      <c r="N4" s="691" t="s">
        <v>81</v>
      </c>
      <c r="O4" s="691" t="s">
        <v>82</v>
      </c>
      <c r="P4" s="691" t="s">
        <v>83</v>
      </c>
      <c r="Q4" s="691" t="s">
        <v>84</v>
      </c>
      <c r="R4" s="267" t="s">
        <v>85</v>
      </c>
      <c r="S4" s="267" t="s">
        <v>86</v>
      </c>
      <c r="T4" s="694" t="s">
        <v>87</v>
      </c>
      <c r="U4" s="1126"/>
      <c r="V4" s="1122"/>
    </row>
    <row r="5" spans="1:22" ht="17.25">
      <c r="A5" s="66" t="s">
        <v>208</v>
      </c>
      <c r="B5" s="695"/>
      <c r="C5" s="97">
        <v>849379</v>
      </c>
      <c r="D5" s="98">
        <v>16676</v>
      </c>
      <c r="E5" s="98">
        <v>19551</v>
      </c>
      <c r="F5" s="98">
        <v>10828</v>
      </c>
      <c r="G5" s="98">
        <v>11228</v>
      </c>
      <c r="H5" s="98">
        <v>18392</v>
      </c>
      <c r="I5" s="98">
        <v>6317</v>
      </c>
      <c r="J5" s="98">
        <v>4859</v>
      </c>
      <c r="K5" s="696">
        <v>2654</v>
      </c>
      <c r="L5" s="97">
        <v>50654</v>
      </c>
      <c r="M5" s="98">
        <v>40411</v>
      </c>
      <c r="N5" s="696">
        <v>36545</v>
      </c>
      <c r="O5" s="697">
        <v>80390</v>
      </c>
      <c r="P5" s="697">
        <v>153523</v>
      </c>
      <c r="Q5" s="697">
        <v>215645</v>
      </c>
      <c r="R5" s="697">
        <v>90123</v>
      </c>
      <c r="S5" s="697">
        <v>71587</v>
      </c>
      <c r="T5" s="698">
        <v>19996</v>
      </c>
      <c r="U5" s="66" t="s">
        <v>208</v>
      </c>
      <c r="V5" s="699"/>
    </row>
    <row r="6" spans="1:22" ht="17.25">
      <c r="A6" s="66" t="s">
        <v>249</v>
      </c>
      <c r="B6" s="695"/>
      <c r="C6" s="747">
        <v>3979159</v>
      </c>
      <c r="D6" s="98">
        <v>74994</v>
      </c>
      <c r="E6" s="98">
        <v>91376</v>
      </c>
      <c r="F6" s="98">
        <v>49819</v>
      </c>
      <c r="G6" s="98">
        <v>51239</v>
      </c>
      <c r="H6" s="98">
        <v>85668</v>
      </c>
      <c r="I6" s="98">
        <v>28604</v>
      </c>
      <c r="J6" s="98">
        <v>21922</v>
      </c>
      <c r="K6" s="696">
        <v>12228</v>
      </c>
      <c r="L6" s="97">
        <v>233215</v>
      </c>
      <c r="M6" s="98">
        <v>189132</v>
      </c>
      <c r="N6" s="696">
        <v>168719</v>
      </c>
      <c r="O6" s="697">
        <v>377790</v>
      </c>
      <c r="P6" s="697">
        <v>724839</v>
      </c>
      <c r="Q6" s="697">
        <v>1017949</v>
      </c>
      <c r="R6" s="697">
        <v>424096</v>
      </c>
      <c r="S6" s="697">
        <v>334107</v>
      </c>
      <c r="T6" s="698">
        <v>93462</v>
      </c>
      <c r="U6" s="66" t="s">
        <v>249</v>
      </c>
      <c r="V6" s="699"/>
    </row>
    <row r="7" spans="1:22" ht="17.25">
      <c r="A7" s="56" t="s">
        <v>250</v>
      </c>
      <c r="B7" s="96"/>
      <c r="C7" s="97"/>
      <c r="D7" s="98"/>
      <c r="E7" s="98"/>
      <c r="F7" s="98"/>
      <c r="G7" s="98"/>
      <c r="H7" s="98"/>
      <c r="I7" s="98"/>
      <c r="J7" s="98"/>
      <c r="K7" s="696"/>
      <c r="L7" s="97"/>
      <c r="M7" s="98"/>
      <c r="N7" s="696"/>
      <c r="O7" s="697"/>
      <c r="P7" s="697"/>
      <c r="Q7" s="697"/>
      <c r="R7" s="697"/>
      <c r="S7" s="697"/>
      <c r="T7" s="698"/>
      <c r="U7" s="56" t="s">
        <v>250</v>
      </c>
      <c r="V7" s="56"/>
    </row>
    <row r="8" spans="1:22" ht="17.25">
      <c r="A8" s="700"/>
      <c r="B8" s="701" t="s">
        <v>251</v>
      </c>
      <c r="C8" s="702">
        <v>3615198</v>
      </c>
      <c r="D8" s="703">
        <v>65027</v>
      </c>
      <c r="E8" s="703">
        <v>77323</v>
      </c>
      <c r="F8" s="703">
        <v>42897</v>
      </c>
      <c r="G8" s="703">
        <v>44503</v>
      </c>
      <c r="H8" s="703">
        <v>75818</v>
      </c>
      <c r="I8" s="704">
        <v>26619</v>
      </c>
      <c r="J8" s="704">
        <v>19803</v>
      </c>
      <c r="K8" s="705">
        <v>11582</v>
      </c>
      <c r="L8" s="702">
        <v>209792</v>
      </c>
      <c r="M8" s="704">
        <v>156752</v>
      </c>
      <c r="N8" s="705">
        <v>157107</v>
      </c>
      <c r="O8" s="706">
        <v>369983</v>
      </c>
      <c r="P8" s="706">
        <v>662738</v>
      </c>
      <c r="Q8" s="706">
        <v>920216</v>
      </c>
      <c r="R8" s="706">
        <v>377967</v>
      </c>
      <c r="S8" s="706">
        <v>291394</v>
      </c>
      <c r="T8" s="707">
        <v>105677</v>
      </c>
      <c r="U8" s="700"/>
      <c r="V8" s="700" t="s">
        <v>251</v>
      </c>
    </row>
    <row r="9" spans="1:22" ht="17.25">
      <c r="A9" s="89"/>
      <c r="B9" s="90"/>
      <c r="C9" s="91"/>
      <c r="D9" s="92"/>
      <c r="E9" s="92"/>
      <c r="F9" s="92"/>
      <c r="G9" s="92"/>
      <c r="H9" s="92"/>
      <c r="I9" s="92"/>
      <c r="J9" s="92"/>
      <c r="K9" s="710"/>
      <c r="L9" s="91"/>
      <c r="M9" s="92"/>
      <c r="N9" s="710"/>
      <c r="O9" s="711"/>
      <c r="P9" s="711"/>
      <c r="Q9" s="711"/>
      <c r="R9" s="711"/>
      <c r="S9" s="711"/>
      <c r="T9" s="712"/>
      <c r="U9" s="89"/>
      <c r="V9" s="89"/>
    </row>
    <row r="10" spans="1:22" ht="17.25">
      <c r="A10" s="56" t="s">
        <v>252</v>
      </c>
      <c r="B10" s="96"/>
      <c r="C10" s="97"/>
      <c r="D10" s="98"/>
      <c r="E10" s="98"/>
      <c r="F10" s="98"/>
      <c r="G10" s="98"/>
      <c r="H10" s="98"/>
      <c r="I10" s="98"/>
      <c r="J10" s="98"/>
      <c r="K10" s="696"/>
      <c r="L10" s="97"/>
      <c r="M10" s="98"/>
      <c r="N10" s="98"/>
      <c r="O10" s="714"/>
      <c r="P10" s="714"/>
      <c r="Q10" s="714"/>
      <c r="R10" s="714"/>
      <c r="S10" s="714"/>
      <c r="T10" s="715"/>
      <c r="U10" s="56" t="s">
        <v>252</v>
      </c>
      <c r="V10" s="56"/>
    </row>
    <row r="11" spans="1:22" ht="17.25">
      <c r="A11" s="83"/>
      <c r="B11" s="717" t="s">
        <v>253</v>
      </c>
      <c r="C11" s="91">
        <v>1133900.1519999986</v>
      </c>
      <c r="D11" s="91">
        <v>14547.854242133748</v>
      </c>
      <c r="E11" s="91">
        <v>8091.9809242611536</v>
      </c>
      <c r="F11" s="91">
        <v>9642.4616965314071</v>
      </c>
      <c r="G11" s="91">
        <v>8494.6039055880847</v>
      </c>
      <c r="H11" s="91">
        <v>26401.033676460287</v>
      </c>
      <c r="I11" s="91">
        <v>4771.1315737697196</v>
      </c>
      <c r="J11" s="91">
        <v>5095.3519659642407</v>
      </c>
      <c r="K11" s="737">
        <v>3658.1069308129222</v>
      </c>
      <c r="L11" s="91">
        <v>58868.364694170741</v>
      </c>
      <c r="M11" s="91">
        <v>37068.587300723157</v>
      </c>
      <c r="N11" s="92">
        <v>54625.989689932569</v>
      </c>
      <c r="O11" s="718">
        <v>166572.66465955801</v>
      </c>
      <c r="P11" s="718">
        <v>205297.22067723403</v>
      </c>
      <c r="Q11" s="718">
        <v>317006.9408875294</v>
      </c>
      <c r="R11" s="718">
        <v>113518.78585721989</v>
      </c>
      <c r="S11" s="718">
        <v>71128.400466393679</v>
      </c>
      <c r="T11" s="719">
        <v>29110.672851715532</v>
      </c>
      <c r="U11" s="83"/>
      <c r="V11" s="717" t="s">
        <v>253</v>
      </c>
    </row>
    <row r="12" spans="1:22" ht="17.25">
      <c r="A12" s="89"/>
      <c r="B12" s="717" t="s">
        <v>254</v>
      </c>
      <c r="C12" s="91">
        <v>926263</v>
      </c>
      <c r="D12" s="91">
        <v>14289</v>
      </c>
      <c r="E12" s="91">
        <v>19449</v>
      </c>
      <c r="F12" s="91">
        <v>9273</v>
      </c>
      <c r="G12" s="91">
        <v>11980</v>
      </c>
      <c r="H12" s="91">
        <v>24464</v>
      </c>
      <c r="I12" s="91">
        <v>9481</v>
      </c>
      <c r="J12" s="91">
        <v>5613</v>
      </c>
      <c r="K12" s="737">
        <v>3351</v>
      </c>
      <c r="L12" s="91">
        <v>66219</v>
      </c>
      <c r="M12" s="91">
        <v>29368</v>
      </c>
      <c r="N12" s="92">
        <v>37037</v>
      </c>
      <c r="O12" s="718">
        <v>91846</v>
      </c>
      <c r="P12" s="718">
        <v>208308</v>
      </c>
      <c r="Q12" s="718">
        <v>208961</v>
      </c>
      <c r="R12" s="718">
        <v>62726</v>
      </c>
      <c r="S12" s="718">
        <v>70902</v>
      </c>
      <c r="T12" s="719">
        <v>52997</v>
      </c>
      <c r="U12" s="89"/>
      <c r="V12" s="717" t="s">
        <v>254</v>
      </c>
    </row>
    <row r="13" spans="1:22" ht="17.25">
      <c r="A13" s="89"/>
      <c r="B13" s="717" t="s">
        <v>255</v>
      </c>
      <c r="C13" s="91">
        <v>530720</v>
      </c>
      <c r="D13" s="91">
        <v>11520</v>
      </c>
      <c r="E13" s="91">
        <v>16704</v>
      </c>
      <c r="F13" s="91">
        <v>14182</v>
      </c>
      <c r="G13" s="91">
        <v>9176</v>
      </c>
      <c r="H13" s="91">
        <v>9200</v>
      </c>
      <c r="I13" s="91">
        <v>5042</v>
      </c>
      <c r="J13" s="91">
        <v>2630</v>
      </c>
      <c r="K13" s="737">
        <v>651</v>
      </c>
      <c r="L13" s="91">
        <v>41294</v>
      </c>
      <c r="M13" s="91">
        <v>55376</v>
      </c>
      <c r="N13" s="92">
        <v>20117</v>
      </c>
      <c r="O13" s="718">
        <v>23061</v>
      </c>
      <c r="P13" s="718">
        <v>89144</v>
      </c>
      <c r="Q13" s="718">
        <v>129669</v>
      </c>
      <c r="R13" s="718">
        <v>35159</v>
      </c>
      <c r="S13" s="718">
        <v>58184</v>
      </c>
      <c r="T13" s="719">
        <v>9610</v>
      </c>
      <c r="U13" s="89"/>
      <c r="V13" s="717" t="s">
        <v>255</v>
      </c>
    </row>
    <row r="14" spans="1:22" ht="17.25">
      <c r="A14" s="89"/>
      <c r="B14" s="717" t="s">
        <v>256</v>
      </c>
      <c r="C14" s="91">
        <v>295158</v>
      </c>
      <c r="D14" s="91">
        <v>2963</v>
      </c>
      <c r="E14" s="91">
        <v>25740</v>
      </c>
      <c r="F14" s="91">
        <v>1621</v>
      </c>
      <c r="G14" s="91">
        <v>5760</v>
      </c>
      <c r="H14" s="91">
        <v>5651</v>
      </c>
      <c r="I14" s="91">
        <v>3984</v>
      </c>
      <c r="J14" s="91">
        <v>1761</v>
      </c>
      <c r="K14" s="737">
        <v>0</v>
      </c>
      <c r="L14" s="91">
        <v>16528</v>
      </c>
      <c r="M14" s="91">
        <v>13903</v>
      </c>
      <c r="N14" s="92">
        <v>17342</v>
      </c>
      <c r="O14" s="718">
        <v>23146</v>
      </c>
      <c r="P14" s="718">
        <v>44687</v>
      </c>
      <c r="Q14" s="718">
        <v>68225</v>
      </c>
      <c r="R14" s="718">
        <v>26922</v>
      </c>
      <c r="S14" s="718">
        <v>31759</v>
      </c>
      <c r="T14" s="719">
        <v>5167</v>
      </c>
      <c r="U14" s="89"/>
      <c r="V14" s="717" t="s">
        <v>256</v>
      </c>
    </row>
    <row r="15" spans="1:22" ht="17.25">
      <c r="A15" s="89"/>
      <c r="B15" s="717" t="s">
        <v>257</v>
      </c>
      <c r="C15" s="91">
        <v>78818</v>
      </c>
      <c r="D15" s="91">
        <v>4197</v>
      </c>
      <c r="E15" s="91">
        <v>1776</v>
      </c>
      <c r="F15" s="91">
        <v>1336</v>
      </c>
      <c r="G15" s="91">
        <v>3921</v>
      </c>
      <c r="H15" s="91">
        <v>1568</v>
      </c>
      <c r="I15" s="91">
        <v>1160</v>
      </c>
      <c r="J15" s="91">
        <v>1244</v>
      </c>
      <c r="K15" s="737">
        <v>0</v>
      </c>
      <c r="L15" s="91">
        <v>8190</v>
      </c>
      <c r="M15" s="91">
        <v>2244</v>
      </c>
      <c r="N15" s="92">
        <v>5852</v>
      </c>
      <c r="O15" s="718">
        <v>6075</v>
      </c>
      <c r="P15" s="718">
        <v>13640</v>
      </c>
      <c r="Q15" s="718">
        <v>10985</v>
      </c>
      <c r="R15" s="718">
        <v>6343</v>
      </c>
      <c r="S15" s="718">
        <v>9614</v>
      </c>
      <c r="T15" s="719">
        <v>673</v>
      </c>
      <c r="U15" s="89"/>
      <c r="V15" s="717" t="s">
        <v>257</v>
      </c>
    </row>
    <row r="16" spans="1:22" ht="17.25">
      <c r="A16" s="83"/>
      <c r="B16" s="720"/>
      <c r="C16" s="721"/>
      <c r="D16" s="722"/>
      <c r="E16" s="722"/>
      <c r="F16" s="722"/>
      <c r="G16" s="722"/>
      <c r="H16" s="722"/>
      <c r="I16" s="722"/>
      <c r="J16" s="722"/>
      <c r="K16" s="723"/>
      <c r="L16" s="721"/>
      <c r="M16" s="722"/>
      <c r="N16" s="722"/>
      <c r="O16" s="724"/>
      <c r="P16" s="724"/>
      <c r="Q16" s="724"/>
      <c r="R16" s="724"/>
      <c r="S16" s="724"/>
      <c r="T16" s="725"/>
      <c r="U16" s="83"/>
      <c r="V16" s="748"/>
    </row>
    <row r="17" spans="1:22" ht="17.25">
      <c r="A17" s="56" t="s">
        <v>258</v>
      </c>
      <c r="B17" s="695"/>
      <c r="C17" s="97"/>
      <c r="D17" s="98"/>
      <c r="E17" s="98"/>
      <c r="F17" s="98"/>
      <c r="G17" s="98"/>
      <c r="H17" s="98"/>
      <c r="I17" s="98"/>
      <c r="J17" s="98"/>
      <c r="K17" s="696"/>
      <c r="L17" s="97"/>
      <c r="M17" s="98"/>
      <c r="N17" s="98"/>
      <c r="O17" s="714"/>
      <c r="P17" s="714"/>
      <c r="Q17" s="714"/>
      <c r="R17" s="714"/>
      <c r="S17" s="714"/>
      <c r="T17" s="715"/>
      <c r="U17" s="56" t="s">
        <v>258</v>
      </c>
      <c r="V17" s="699"/>
    </row>
    <row r="18" spans="1:22" ht="17.25">
      <c r="A18" s="726"/>
      <c r="B18" s="727" t="s">
        <v>220</v>
      </c>
      <c r="C18" s="91">
        <v>36542.045000000173</v>
      </c>
      <c r="D18" s="92">
        <v>5797.5450000001829</v>
      </c>
      <c r="E18" s="92">
        <v>379.40000000000003</v>
      </c>
      <c r="F18" s="92">
        <v>914.42499999999973</v>
      </c>
      <c r="G18" s="92">
        <v>989.99</v>
      </c>
      <c r="H18" s="92">
        <v>538.84</v>
      </c>
      <c r="I18" s="92">
        <v>256.06</v>
      </c>
      <c r="J18" s="92">
        <v>421</v>
      </c>
      <c r="K18" s="710">
        <v>257.81</v>
      </c>
      <c r="L18" s="91">
        <v>6953.1049999999968</v>
      </c>
      <c r="M18" s="92">
        <v>2289.3199999999988</v>
      </c>
      <c r="N18" s="92">
        <v>3086.3799999999987</v>
      </c>
      <c r="O18" s="718">
        <v>2862.5999999999967</v>
      </c>
      <c r="P18" s="718">
        <v>3147.6799999999962</v>
      </c>
      <c r="Q18" s="718">
        <v>2346.56</v>
      </c>
      <c r="R18" s="718">
        <v>1020.0600000000002</v>
      </c>
      <c r="S18" s="718">
        <v>4675.2699999999986</v>
      </c>
      <c r="T18" s="719">
        <v>606</v>
      </c>
      <c r="U18" s="726"/>
      <c r="V18" s="749" t="s">
        <v>220</v>
      </c>
    </row>
    <row r="19" spans="1:22" ht="17.25">
      <c r="A19" s="89"/>
      <c r="B19" s="727" t="s">
        <v>222</v>
      </c>
      <c r="C19" s="91">
        <v>28149.951999999997</v>
      </c>
      <c r="D19" s="92">
        <v>2919.2299999999996</v>
      </c>
      <c r="E19" s="92">
        <v>1986.47</v>
      </c>
      <c r="F19" s="92">
        <v>605.59</v>
      </c>
      <c r="G19" s="92">
        <v>1166.0319999999999</v>
      </c>
      <c r="H19" s="92">
        <v>305.20000000000005</v>
      </c>
      <c r="I19" s="92">
        <v>345.4</v>
      </c>
      <c r="J19" s="92">
        <v>297.82</v>
      </c>
      <c r="K19" s="710">
        <v>701.91000000000008</v>
      </c>
      <c r="L19" s="91">
        <v>2569.4600000000005</v>
      </c>
      <c r="M19" s="92">
        <v>1206.8499999999999</v>
      </c>
      <c r="N19" s="92">
        <v>2097.9299999999989</v>
      </c>
      <c r="O19" s="718">
        <v>1804.72</v>
      </c>
      <c r="P19" s="718">
        <v>1232.19</v>
      </c>
      <c r="Q19" s="718">
        <v>1600.96</v>
      </c>
      <c r="R19" s="718">
        <v>4465.59</v>
      </c>
      <c r="S19" s="718">
        <v>3753.6299999999992</v>
      </c>
      <c r="T19" s="719">
        <v>1090.97</v>
      </c>
      <c r="U19" s="89"/>
      <c r="V19" s="749" t="s">
        <v>222</v>
      </c>
    </row>
    <row r="20" spans="1:22" ht="17.25">
      <c r="A20" s="89"/>
      <c r="B20" s="727" t="s">
        <v>224</v>
      </c>
      <c r="C20" s="91">
        <v>19605.329999999998</v>
      </c>
      <c r="D20" s="92">
        <v>1551.37</v>
      </c>
      <c r="E20" s="92">
        <v>1034.6799999999998</v>
      </c>
      <c r="F20" s="92">
        <v>501.28</v>
      </c>
      <c r="G20" s="92">
        <v>1865.97</v>
      </c>
      <c r="H20" s="92">
        <v>350.62</v>
      </c>
      <c r="I20" s="92">
        <v>646.11</v>
      </c>
      <c r="J20" s="92">
        <v>1443.6100000000001</v>
      </c>
      <c r="K20" s="710">
        <v>823.21</v>
      </c>
      <c r="L20" s="91">
        <v>4831.3799999999992</v>
      </c>
      <c r="M20" s="92">
        <v>788.49</v>
      </c>
      <c r="N20" s="92">
        <v>1404.7199999999998</v>
      </c>
      <c r="O20" s="718">
        <v>569.1</v>
      </c>
      <c r="P20" s="718">
        <v>414.6</v>
      </c>
      <c r="Q20" s="718">
        <v>151.25</v>
      </c>
      <c r="R20" s="718">
        <v>906.63</v>
      </c>
      <c r="S20" s="718">
        <v>1402.3099999999997</v>
      </c>
      <c r="T20" s="719">
        <v>920</v>
      </c>
      <c r="U20" s="89"/>
      <c r="V20" s="749" t="s">
        <v>224</v>
      </c>
    </row>
    <row r="21" spans="1:22" ht="17.25">
      <c r="A21" s="89"/>
      <c r="B21" s="727" t="s">
        <v>226</v>
      </c>
      <c r="C21" s="91">
        <v>2605.4200000000005</v>
      </c>
      <c r="D21" s="92">
        <v>30.5</v>
      </c>
      <c r="E21" s="92">
        <v>0</v>
      </c>
      <c r="F21" s="92">
        <v>0</v>
      </c>
      <c r="G21" s="92">
        <v>0</v>
      </c>
      <c r="H21" s="92">
        <v>42</v>
      </c>
      <c r="I21" s="92">
        <v>0</v>
      </c>
      <c r="J21" s="92">
        <v>0</v>
      </c>
      <c r="K21" s="710">
        <v>30</v>
      </c>
      <c r="L21" s="91">
        <v>144.30000000000001</v>
      </c>
      <c r="M21" s="92">
        <v>118.5</v>
      </c>
      <c r="N21" s="92">
        <v>1796</v>
      </c>
      <c r="O21" s="718">
        <v>63</v>
      </c>
      <c r="P21" s="718">
        <v>0</v>
      </c>
      <c r="Q21" s="718">
        <v>309.72000000000003</v>
      </c>
      <c r="R21" s="718">
        <v>3</v>
      </c>
      <c r="S21" s="718">
        <v>14</v>
      </c>
      <c r="T21" s="719">
        <v>54.4</v>
      </c>
      <c r="U21" s="89"/>
      <c r="V21" s="749" t="s">
        <v>226</v>
      </c>
    </row>
    <row r="22" spans="1:22" ht="17.25">
      <c r="A22" s="89"/>
      <c r="B22" s="727" t="s">
        <v>228</v>
      </c>
      <c r="C22" s="91">
        <v>2692.84</v>
      </c>
      <c r="D22" s="92">
        <v>3</v>
      </c>
      <c r="E22" s="92">
        <v>10</v>
      </c>
      <c r="F22" s="92">
        <v>0</v>
      </c>
      <c r="G22" s="92">
        <v>89</v>
      </c>
      <c r="H22" s="92">
        <v>135</v>
      </c>
      <c r="I22" s="92">
        <v>0</v>
      </c>
      <c r="J22" s="92">
        <v>151.5</v>
      </c>
      <c r="K22" s="710">
        <v>0</v>
      </c>
      <c r="L22" s="91">
        <v>201.6</v>
      </c>
      <c r="M22" s="92">
        <v>40.32</v>
      </c>
      <c r="N22" s="92">
        <v>918</v>
      </c>
      <c r="O22" s="750">
        <v>244</v>
      </c>
      <c r="P22" s="750">
        <v>10</v>
      </c>
      <c r="Q22" s="750">
        <v>756.52</v>
      </c>
      <c r="R22" s="750">
        <v>0</v>
      </c>
      <c r="S22" s="750">
        <v>133.9</v>
      </c>
      <c r="T22" s="751">
        <v>0</v>
      </c>
      <c r="U22" s="89"/>
      <c r="V22" s="749" t="s">
        <v>228</v>
      </c>
    </row>
    <row r="23" spans="1:22" ht="17.25">
      <c r="A23" s="89"/>
      <c r="B23" s="727" t="s">
        <v>230</v>
      </c>
      <c r="C23" s="91">
        <v>287.89999999999998</v>
      </c>
      <c r="D23" s="92">
        <v>19</v>
      </c>
      <c r="E23" s="92">
        <v>0</v>
      </c>
      <c r="F23" s="92">
        <v>0</v>
      </c>
      <c r="G23" s="92">
        <v>0</v>
      </c>
      <c r="H23" s="92">
        <v>33.6</v>
      </c>
      <c r="I23" s="92">
        <v>0</v>
      </c>
      <c r="J23" s="92">
        <v>0</v>
      </c>
      <c r="K23" s="710">
        <v>0</v>
      </c>
      <c r="L23" s="91">
        <v>85.56</v>
      </c>
      <c r="M23" s="92">
        <v>0</v>
      </c>
      <c r="N23" s="92">
        <v>61</v>
      </c>
      <c r="O23" s="718">
        <v>10</v>
      </c>
      <c r="P23" s="750">
        <v>0</v>
      </c>
      <c r="Q23" s="750">
        <v>64.34</v>
      </c>
      <c r="R23" s="750">
        <v>0</v>
      </c>
      <c r="S23" s="750">
        <v>14.4</v>
      </c>
      <c r="T23" s="751">
        <v>0</v>
      </c>
      <c r="U23" s="89"/>
      <c r="V23" s="749" t="s">
        <v>230</v>
      </c>
    </row>
    <row r="24" spans="1:22" ht="17.25">
      <c r="A24" s="89"/>
      <c r="B24" s="727" t="s">
        <v>259</v>
      </c>
      <c r="C24" s="91">
        <v>1040107.2749999983</v>
      </c>
      <c r="D24" s="92">
        <v>3930.7342421335675</v>
      </c>
      <c r="E24" s="92">
        <v>4643.1109242611528</v>
      </c>
      <c r="F24" s="92">
        <v>7621.166696531408</v>
      </c>
      <c r="G24" s="92">
        <v>4087.0119055880837</v>
      </c>
      <c r="H24" s="92">
        <v>24809.633676460293</v>
      </c>
      <c r="I24" s="92">
        <v>3444.5615737697194</v>
      </c>
      <c r="J24" s="92">
        <v>2761.4219659642408</v>
      </c>
      <c r="K24" s="710">
        <v>1845.1769308129219</v>
      </c>
      <c r="L24" s="91">
        <v>43776.209694170735</v>
      </c>
      <c r="M24" s="92">
        <v>32529.702300723158</v>
      </c>
      <c r="N24" s="92">
        <v>44414.829689932551</v>
      </c>
      <c r="O24" s="718">
        <v>160629.99465955785</v>
      </c>
      <c r="P24" s="718">
        <v>200350.95067723413</v>
      </c>
      <c r="Q24" s="718">
        <v>311327.8908875293</v>
      </c>
      <c r="R24" s="718">
        <v>106624.28585721998</v>
      </c>
      <c r="S24" s="718">
        <v>60946.290466393708</v>
      </c>
      <c r="T24" s="719">
        <v>26364.302851715533</v>
      </c>
      <c r="U24" s="89"/>
      <c r="V24" s="749" t="s">
        <v>259</v>
      </c>
    </row>
    <row r="25" spans="1:22" ht="17.25">
      <c r="A25" s="89"/>
      <c r="B25" s="727" t="s">
        <v>232</v>
      </c>
      <c r="C25" s="91">
        <v>3909.3899999999994</v>
      </c>
      <c r="D25" s="92">
        <v>296.47500000000002</v>
      </c>
      <c r="E25" s="92">
        <v>38.32</v>
      </c>
      <c r="F25" s="92">
        <v>0</v>
      </c>
      <c r="G25" s="92">
        <v>296.60000000000002</v>
      </c>
      <c r="H25" s="92">
        <v>186.14</v>
      </c>
      <c r="I25" s="92">
        <v>79</v>
      </c>
      <c r="J25" s="92">
        <v>20</v>
      </c>
      <c r="K25" s="710">
        <v>0</v>
      </c>
      <c r="L25" s="91">
        <v>306.75</v>
      </c>
      <c r="M25" s="92">
        <v>95.405000000000001</v>
      </c>
      <c r="N25" s="92">
        <v>847.13000000000011</v>
      </c>
      <c r="O25" s="718">
        <v>389.25</v>
      </c>
      <c r="P25" s="718">
        <v>141.80000000000001</v>
      </c>
      <c r="Q25" s="718">
        <v>449.70000000000005</v>
      </c>
      <c r="R25" s="718">
        <v>499.21999999999997</v>
      </c>
      <c r="S25" s="718">
        <v>188.60000000000002</v>
      </c>
      <c r="T25" s="719">
        <v>75</v>
      </c>
      <c r="U25" s="89"/>
      <c r="V25" s="749" t="s">
        <v>232</v>
      </c>
    </row>
    <row r="26" spans="1:22" ht="17.25">
      <c r="A26" s="89"/>
      <c r="B26" s="727" t="s">
        <v>403</v>
      </c>
      <c r="C26" s="91">
        <f>SUM(C18:C25)</f>
        <v>1133900.1519999984</v>
      </c>
      <c r="D26" s="92">
        <f t="shared" ref="D26:T26" si="0">SUM(D18:D25)</f>
        <v>14547.85424213375</v>
      </c>
      <c r="E26" s="92">
        <f t="shared" si="0"/>
        <v>8091.9809242611518</v>
      </c>
      <c r="F26" s="92">
        <f t="shared" si="0"/>
        <v>9642.4616965314071</v>
      </c>
      <c r="G26" s="92">
        <f t="shared" si="0"/>
        <v>8494.6039055880847</v>
      </c>
      <c r="H26" s="92">
        <f t="shared" si="0"/>
        <v>26401.033676460291</v>
      </c>
      <c r="I26" s="92">
        <f t="shared" si="0"/>
        <v>4771.1315737697196</v>
      </c>
      <c r="J26" s="92">
        <f t="shared" si="0"/>
        <v>5095.3519659642407</v>
      </c>
      <c r="K26" s="710">
        <f t="shared" si="0"/>
        <v>3658.1069308129217</v>
      </c>
      <c r="L26" s="91">
        <f t="shared" si="0"/>
        <v>58868.364694170727</v>
      </c>
      <c r="M26" s="92">
        <f t="shared" si="0"/>
        <v>37068.587300723157</v>
      </c>
      <c r="N26" s="92">
        <f t="shared" si="0"/>
        <v>54625.989689932547</v>
      </c>
      <c r="O26" s="718">
        <f t="shared" si="0"/>
        <v>166572.66465955783</v>
      </c>
      <c r="P26" s="718">
        <f t="shared" si="0"/>
        <v>205297.22067723412</v>
      </c>
      <c r="Q26" s="718">
        <f t="shared" si="0"/>
        <v>317006.94088752929</v>
      </c>
      <c r="R26" s="718">
        <f t="shared" si="0"/>
        <v>113518.78585721998</v>
      </c>
      <c r="S26" s="718">
        <f t="shared" si="0"/>
        <v>71128.400466393708</v>
      </c>
      <c r="T26" s="719">
        <f t="shared" si="0"/>
        <v>29110.672851715532</v>
      </c>
      <c r="U26" s="89"/>
      <c r="V26" s="749" t="s">
        <v>402</v>
      </c>
    </row>
    <row r="27" spans="1:22" ht="17.25">
      <c r="A27" s="89"/>
      <c r="B27" s="90"/>
      <c r="C27" s="91"/>
      <c r="D27" s="92"/>
      <c r="E27" s="92"/>
      <c r="F27" s="92"/>
      <c r="G27" s="92"/>
      <c r="H27" s="92"/>
      <c r="I27" s="92"/>
      <c r="J27" s="92"/>
      <c r="K27" s="710"/>
      <c r="L27" s="91"/>
      <c r="M27" s="92"/>
      <c r="N27" s="92"/>
      <c r="O27" s="718"/>
      <c r="P27" s="718"/>
      <c r="Q27" s="718"/>
      <c r="R27" s="718"/>
      <c r="S27" s="718"/>
      <c r="T27" s="719"/>
      <c r="U27" s="89"/>
      <c r="V27" s="89"/>
    </row>
    <row r="28" spans="1:22" ht="17.25">
      <c r="A28" s="56" t="s">
        <v>260</v>
      </c>
      <c r="B28" s="96"/>
      <c r="C28" s="97"/>
      <c r="D28" s="98"/>
      <c r="E28" s="98"/>
      <c r="F28" s="98"/>
      <c r="G28" s="98"/>
      <c r="H28" s="98"/>
      <c r="I28" s="98"/>
      <c r="J28" s="98"/>
      <c r="K28" s="696"/>
      <c r="L28" s="97"/>
      <c r="M28" s="98"/>
      <c r="N28" s="98"/>
      <c r="O28" s="714"/>
      <c r="P28" s="714"/>
      <c r="Q28" s="714"/>
      <c r="R28" s="714"/>
      <c r="S28" s="714"/>
      <c r="T28" s="715"/>
      <c r="U28" s="56" t="s">
        <v>260</v>
      </c>
      <c r="V28" s="56"/>
    </row>
    <row r="29" spans="1:22" ht="17.25">
      <c r="A29" s="89"/>
      <c r="B29" s="90" t="s">
        <v>261</v>
      </c>
      <c r="C29" s="91">
        <v>1297.591999999994</v>
      </c>
      <c r="D29" s="92">
        <v>899.35499999999365</v>
      </c>
      <c r="E29" s="92">
        <v>37.220000000000034</v>
      </c>
      <c r="F29" s="92">
        <v>10.5</v>
      </c>
      <c r="G29" s="92">
        <v>33.962000000000018</v>
      </c>
      <c r="H29" s="92">
        <v>19.760000000000016</v>
      </c>
      <c r="I29" s="92">
        <v>0</v>
      </c>
      <c r="J29" s="92">
        <v>0</v>
      </c>
      <c r="K29" s="710">
        <v>0</v>
      </c>
      <c r="L29" s="91">
        <v>111.55500000000032</v>
      </c>
      <c r="M29" s="92">
        <v>0</v>
      </c>
      <c r="N29" s="92">
        <v>0</v>
      </c>
      <c r="O29" s="718">
        <v>0</v>
      </c>
      <c r="P29" s="718">
        <v>88.04</v>
      </c>
      <c r="Q29" s="750">
        <v>65</v>
      </c>
      <c r="R29" s="750">
        <v>0.4</v>
      </c>
      <c r="S29" s="750">
        <v>31.79999999999999</v>
      </c>
      <c r="T29" s="751">
        <v>0</v>
      </c>
      <c r="U29" s="89"/>
      <c r="V29" s="89" t="s">
        <v>261</v>
      </c>
    </row>
    <row r="30" spans="1:22" ht="17.25">
      <c r="A30" s="89"/>
      <c r="B30" s="90" t="s">
        <v>262</v>
      </c>
      <c r="C30" s="91">
        <v>35268.92</v>
      </c>
      <c r="D30" s="92">
        <v>4084.3</v>
      </c>
      <c r="E30" s="92">
        <v>339</v>
      </c>
      <c r="F30" s="92">
        <v>666</v>
      </c>
      <c r="G30" s="92">
        <v>960</v>
      </c>
      <c r="H30" s="92">
        <v>528</v>
      </c>
      <c r="I30" s="92">
        <v>225</v>
      </c>
      <c r="J30" s="92">
        <v>421</v>
      </c>
      <c r="K30" s="710">
        <v>284.75</v>
      </c>
      <c r="L30" s="91">
        <v>6258.5</v>
      </c>
      <c r="M30" s="92">
        <v>2360</v>
      </c>
      <c r="N30" s="92">
        <v>4683</v>
      </c>
      <c r="O30" s="718">
        <v>2779.26</v>
      </c>
      <c r="P30" s="718">
        <v>2855.87</v>
      </c>
      <c r="Q30" s="718">
        <v>2522.04</v>
      </c>
      <c r="R30" s="718">
        <v>924.90000000000066</v>
      </c>
      <c r="S30" s="718">
        <v>4771.3</v>
      </c>
      <c r="T30" s="719">
        <v>606</v>
      </c>
      <c r="U30" s="89"/>
      <c r="V30" s="89" t="s">
        <v>262</v>
      </c>
    </row>
    <row r="31" spans="1:22" ht="17.25">
      <c r="A31" s="89"/>
      <c r="B31" s="90" t="s">
        <v>263</v>
      </c>
      <c r="C31" s="91">
        <v>3529.2269308129225</v>
      </c>
      <c r="D31" s="92">
        <v>505.97</v>
      </c>
      <c r="E31" s="92">
        <v>47.18</v>
      </c>
      <c r="F31" s="92">
        <v>38.759999999999991</v>
      </c>
      <c r="G31" s="92">
        <v>52</v>
      </c>
      <c r="H31" s="92">
        <v>53.58</v>
      </c>
      <c r="I31" s="92">
        <v>39.340000000000003</v>
      </c>
      <c r="J31" s="92">
        <v>3.12</v>
      </c>
      <c r="K31" s="710">
        <v>11.776930812921774</v>
      </c>
      <c r="L31" s="91">
        <v>326.56500000000005</v>
      </c>
      <c r="M31" s="92">
        <v>162.72500000000002</v>
      </c>
      <c r="N31" s="92">
        <v>578.30000000000007</v>
      </c>
      <c r="O31" s="718">
        <v>572.25000000000011</v>
      </c>
      <c r="P31" s="718">
        <v>308.85000000000019</v>
      </c>
      <c r="Q31" s="718">
        <v>97.7</v>
      </c>
      <c r="R31" s="718">
        <v>240.06000000000009</v>
      </c>
      <c r="S31" s="718">
        <v>436.65000000000009</v>
      </c>
      <c r="T31" s="719">
        <v>54.4</v>
      </c>
      <c r="U31" s="89"/>
      <c r="V31" s="89" t="s">
        <v>263</v>
      </c>
    </row>
    <row r="32" spans="1:22" ht="17.25">
      <c r="A32" s="89"/>
      <c r="B32" s="90" t="s">
        <v>264</v>
      </c>
      <c r="C32" s="91">
        <v>53259.946383987015</v>
      </c>
      <c r="D32" s="92">
        <v>2612.4042421335671</v>
      </c>
      <c r="E32" s="92">
        <v>1104.4000000000001</v>
      </c>
      <c r="F32" s="92">
        <v>788.6866965314083</v>
      </c>
      <c r="G32" s="92">
        <v>884.78190558808365</v>
      </c>
      <c r="H32" s="92">
        <v>1495.29</v>
      </c>
      <c r="I32" s="92">
        <v>908.21157376971928</v>
      </c>
      <c r="J32" s="92">
        <v>670.16196596424129</v>
      </c>
      <c r="K32" s="710">
        <v>533.36</v>
      </c>
      <c r="L32" s="91">
        <v>7739.5299999999988</v>
      </c>
      <c r="M32" s="92">
        <v>2513.17</v>
      </c>
      <c r="N32" s="92">
        <v>5163.3199999999988</v>
      </c>
      <c r="O32" s="718">
        <v>5925.8200000000006</v>
      </c>
      <c r="P32" s="718">
        <v>9072.7900000000027</v>
      </c>
      <c r="Q32" s="718">
        <v>5725.3100000000013</v>
      </c>
      <c r="R32" s="718">
        <v>4251.83</v>
      </c>
      <c r="S32" s="718">
        <v>3031.6800000000003</v>
      </c>
      <c r="T32" s="719">
        <v>839.2</v>
      </c>
      <c r="U32" s="89"/>
      <c r="V32" s="89" t="s">
        <v>264</v>
      </c>
    </row>
    <row r="33" spans="1:22" ht="17.25">
      <c r="A33" s="89"/>
      <c r="B33" s="90" t="s">
        <v>265</v>
      </c>
      <c r="C33" s="91">
        <v>488323.7746007216</v>
      </c>
      <c r="D33" s="92">
        <v>2342.29</v>
      </c>
      <c r="E33" s="92">
        <v>935.89092426115315</v>
      </c>
      <c r="F33" s="92">
        <v>983.40000000000009</v>
      </c>
      <c r="G33" s="92">
        <v>2807.04</v>
      </c>
      <c r="H33" s="92">
        <v>5456.6436764602904</v>
      </c>
      <c r="I33" s="92">
        <v>762.88</v>
      </c>
      <c r="J33" s="92">
        <v>1404</v>
      </c>
      <c r="K33" s="710">
        <v>1267.3699999999999</v>
      </c>
      <c r="L33" s="91">
        <v>15488.369999999999</v>
      </c>
      <c r="M33" s="92">
        <v>17415.44000000001</v>
      </c>
      <c r="N33" s="92">
        <v>27644.930000000015</v>
      </c>
      <c r="O33" s="718">
        <v>77591.850000000049</v>
      </c>
      <c r="P33" s="718">
        <v>115846.85000000015</v>
      </c>
      <c r="Q33" s="718">
        <v>141329.31</v>
      </c>
      <c r="R33" s="718">
        <v>48610.699999999983</v>
      </c>
      <c r="S33" s="718">
        <v>19696.399999999991</v>
      </c>
      <c r="T33" s="719">
        <v>8740.41</v>
      </c>
      <c r="U33" s="89"/>
      <c r="V33" s="89" t="s">
        <v>265</v>
      </c>
    </row>
    <row r="34" spans="1:22" ht="17.25">
      <c r="A34" s="89"/>
      <c r="B34" s="90" t="s">
        <v>266</v>
      </c>
      <c r="C34" s="91">
        <v>30850.364536541972</v>
      </c>
      <c r="D34" s="92">
        <v>1468.5150000000001</v>
      </c>
      <c r="E34" s="92">
        <v>1271.26</v>
      </c>
      <c r="F34" s="92">
        <v>325.25</v>
      </c>
      <c r="G34" s="92">
        <v>2178.42</v>
      </c>
      <c r="H34" s="92">
        <v>281.06</v>
      </c>
      <c r="I34" s="92">
        <v>304.7</v>
      </c>
      <c r="J34" s="92">
        <v>1144.3</v>
      </c>
      <c r="K34" s="710">
        <v>336</v>
      </c>
      <c r="L34" s="91">
        <v>6589.1946941707192</v>
      </c>
      <c r="M34" s="92">
        <v>976.95230072316815</v>
      </c>
      <c r="N34" s="92">
        <v>2155.0396899325583</v>
      </c>
      <c r="O34" s="718">
        <v>1404.61</v>
      </c>
      <c r="P34" s="718">
        <v>2751.76</v>
      </c>
      <c r="Q34" s="718">
        <v>1865.1399999999999</v>
      </c>
      <c r="R34" s="718">
        <v>2381.5500000000002</v>
      </c>
      <c r="S34" s="718">
        <v>3518.71</v>
      </c>
      <c r="T34" s="719">
        <v>1897.9028517155305</v>
      </c>
      <c r="U34" s="89"/>
      <c r="V34" s="89" t="s">
        <v>266</v>
      </c>
    </row>
    <row r="35" spans="1:22" ht="17.25">
      <c r="A35" s="89"/>
      <c r="B35" s="90" t="s">
        <v>267</v>
      </c>
      <c r="C35" s="91">
        <v>122576.58598317168</v>
      </c>
      <c r="D35" s="92">
        <v>1033.02</v>
      </c>
      <c r="E35" s="92">
        <v>1763.3</v>
      </c>
      <c r="F35" s="92">
        <v>998.24499999999989</v>
      </c>
      <c r="G35" s="92">
        <v>988</v>
      </c>
      <c r="H35" s="92">
        <v>3594.8</v>
      </c>
      <c r="I35" s="92">
        <v>0</v>
      </c>
      <c r="J35" s="92">
        <v>1452.77</v>
      </c>
      <c r="K35" s="710">
        <v>707.6</v>
      </c>
      <c r="L35" s="91">
        <v>6953.4100000000017</v>
      </c>
      <c r="M35" s="92">
        <v>1844</v>
      </c>
      <c r="N35" s="92">
        <v>4967.26</v>
      </c>
      <c r="O35" s="718">
        <v>17370.164659557944</v>
      </c>
      <c r="P35" s="718">
        <v>26958.770000000004</v>
      </c>
      <c r="Q35" s="718">
        <v>24041.78</v>
      </c>
      <c r="R35" s="718">
        <v>12933.875857220008</v>
      </c>
      <c r="S35" s="718">
        <v>10336.170466393709</v>
      </c>
      <c r="T35" s="719">
        <v>6633.42</v>
      </c>
      <c r="U35" s="89"/>
      <c r="V35" s="89" t="s">
        <v>267</v>
      </c>
    </row>
    <row r="36" spans="1:22" ht="17.25">
      <c r="A36" s="89"/>
      <c r="B36" s="90" t="s">
        <v>268</v>
      </c>
      <c r="C36" s="91">
        <v>184145.22156476392</v>
      </c>
      <c r="D36" s="92">
        <v>1602</v>
      </c>
      <c r="E36" s="92">
        <v>2593.73</v>
      </c>
      <c r="F36" s="92">
        <v>949.62</v>
      </c>
      <c r="G36" s="92">
        <v>590.4</v>
      </c>
      <c r="H36" s="92">
        <v>4066.9</v>
      </c>
      <c r="I36" s="92">
        <v>0</v>
      </c>
      <c r="J36" s="92">
        <v>0</v>
      </c>
      <c r="K36" s="710">
        <v>517.25</v>
      </c>
      <c r="L36" s="91">
        <v>3487.24</v>
      </c>
      <c r="M36" s="92">
        <v>3655.3</v>
      </c>
      <c r="N36" s="92">
        <v>5389.14</v>
      </c>
      <c r="O36" s="718">
        <v>15616.710000000001</v>
      </c>
      <c r="P36" s="718">
        <v>30534.29067723476</v>
      </c>
      <c r="Q36" s="718">
        <v>70873.660887529186</v>
      </c>
      <c r="R36" s="718">
        <v>26920.809999999994</v>
      </c>
      <c r="S36" s="718">
        <v>13900.83</v>
      </c>
      <c r="T36" s="719">
        <v>3447.34</v>
      </c>
      <c r="U36" s="89"/>
      <c r="V36" s="89" t="s">
        <v>268</v>
      </c>
    </row>
    <row r="37" spans="1:22" ht="17.25">
      <c r="A37" s="89"/>
      <c r="B37" s="90" t="s">
        <v>269</v>
      </c>
      <c r="C37" s="91">
        <v>214648.52</v>
      </c>
      <c r="D37" s="92">
        <v>0</v>
      </c>
      <c r="E37" s="92">
        <v>0</v>
      </c>
      <c r="F37" s="92">
        <v>4882</v>
      </c>
      <c r="G37" s="92">
        <v>0</v>
      </c>
      <c r="H37" s="92">
        <v>10905</v>
      </c>
      <c r="I37" s="92">
        <v>2531</v>
      </c>
      <c r="J37" s="92">
        <v>0</v>
      </c>
      <c r="K37" s="710">
        <v>0</v>
      </c>
      <c r="L37" s="91">
        <v>11914</v>
      </c>
      <c r="M37" s="92">
        <v>8141</v>
      </c>
      <c r="N37" s="92">
        <v>4045</v>
      </c>
      <c r="O37" s="718">
        <v>45312</v>
      </c>
      <c r="P37" s="718">
        <v>16880</v>
      </c>
      <c r="Q37" s="718">
        <v>70487</v>
      </c>
      <c r="R37" s="718">
        <v>17254.66</v>
      </c>
      <c r="S37" s="718">
        <v>15404.86</v>
      </c>
      <c r="T37" s="719">
        <v>6892</v>
      </c>
      <c r="U37" s="89"/>
      <c r="V37" s="89" t="s">
        <v>269</v>
      </c>
    </row>
    <row r="38" spans="1:22" ht="18" thickBot="1">
      <c r="A38" s="730"/>
      <c r="B38" s="731" t="s">
        <v>402</v>
      </c>
      <c r="C38" s="732">
        <f>SUM(C29:C37)</f>
        <v>1133900.1519999991</v>
      </c>
      <c r="D38" s="733">
        <f t="shared" ref="D38:T38" si="1">SUM(D29:D37)</f>
        <v>14547.854242133561</v>
      </c>
      <c r="E38" s="733">
        <f t="shared" si="1"/>
        <v>8091.9809242611536</v>
      </c>
      <c r="F38" s="733">
        <f t="shared" si="1"/>
        <v>9642.461696531409</v>
      </c>
      <c r="G38" s="733">
        <f t="shared" si="1"/>
        <v>8494.6039055880829</v>
      </c>
      <c r="H38" s="733">
        <f t="shared" si="1"/>
        <v>26401.033676460291</v>
      </c>
      <c r="I38" s="733">
        <f t="shared" si="1"/>
        <v>4771.1315737697187</v>
      </c>
      <c r="J38" s="733">
        <f t="shared" si="1"/>
        <v>5095.3519659642407</v>
      </c>
      <c r="K38" s="734">
        <f t="shared" si="1"/>
        <v>3658.1069308129213</v>
      </c>
      <c r="L38" s="732">
        <f t="shared" si="1"/>
        <v>58868.364694170719</v>
      </c>
      <c r="M38" s="733">
        <f t="shared" si="1"/>
        <v>37068.587300723178</v>
      </c>
      <c r="N38" s="733">
        <f t="shared" si="1"/>
        <v>54625.989689932576</v>
      </c>
      <c r="O38" s="735">
        <f t="shared" si="1"/>
        <v>166572.66465955798</v>
      </c>
      <c r="P38" s="735">
        <f t="shared" si="1"/>
        <v>205297.22067723493</v>
      </c>
      <c r="Q38" s="735">
        <f t="shared" si="1"/>
        <v>317006.94088752917</v>
      </c>
      <c r="R38" s="735">
        <f t="shared" si="1"/>
        <v>113518.78585721999</v>
      </c>
      <c r="S38" s="735">
        <f t="shared" si="1"/>
        <v>71128.400466393708</v>
      </c>
      <c r="T38" s="736">
        <f t="shared" si="1"/>
        <v>29110.672851715532</v>
      </c>
      <c r="U38" s="730"/>
      <c r="V38" s="730" t="s">
        <v>402</v>
      </c>
    </row>
    <row r="39" spans="1:22" ht="17.25">
      <c r="A39" s="89"/>
      <c r="B39" s="89"/>
      <c r="C39" s="737"/>
      <c r="D39" s="737"/>
      <c r="E39" s="737"/>
      <c r="F39" s="737"/>
      <c r="G39" s="737"/>
      <c r="H39" s="737"/>
      <c r="I39" s="737"/>
      <c r="J39" s="737"/>
      <c r="K39" s="737"/>
      <c r="L39" s="737"/>
      <c r="M39" s="737"/>
      <c r="N39" s="737"/>
      <c r="O39" s="738"/>
      <c r="P39" s="738"/>
      <c r="Q39" s="738"/>
      <c r="R39" s="738"/>
      <c r="S39" s="738"/>
      <c r="T39" s="738"/>
      <c r="U39" s="89"/>
      <c r="V39" s="89"/>
    </row>
    <row r="40" spans="1:22">
      <c r="A40" s="123" t="s">
        <v>506</v>
      </c>
    </row>
  </sheetData>
  <mergeCells count="2">
    <mergeCell ref="A3:B4"/>
    <mergeCell ref="U3:V4"/>
  </mergeCells>
  <phoneticPr fontId="1" type="noConversion"/>
  <pageMargins left="0.7" right="0.7" top="0.75" bottom="0.75" header="0.3" footer="0.3"/>
  <pageSetup paperSize="9" scale="3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43"/>
  <sheetViews>
    <sheetView view="pageBreakPreview" zoomScale="70" zoomScaleNormal="70" zoomScaleSheetLayoutView="70" workbookViewId="0"/>
  </sheetViews>
  <sheetFormatPr defaultRowHeight="17.25" customHeight="1"/>
  <cols>
    <col min="1" max="1" width="4.125" style="44" customWidth="1"/>
    <col min="2" max="2" width="23.375" style="44" customWidth="1"/>
    <col min="3" max="20" width="12.875" style="44" customWidth="1"/>
    <col min="21" max="21" width="4.125" style="44" customWidth="1"/>
    <col min="22" max="22" width="23.375" style="44" customWidth="1"/>
    <col min="23" max="16384" width="9" style="44"/>
  </cols>
  <sheetData>
    <row r="1" spans="1:22" ht="18" customHeight="1">
      <c r="A1" s="685" t="s">
        <v>270</v>
      </c>
      <c r="B1" s="358"/>
    </row>
    <row r="2" spans="1:22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127"/>
    </row>
    <row r="3" spans="1:22" ht="16.5" customHeight="1">
      <c r="A3" s="1120" t="s">
        <v>0</v>
      </c>
      <c r="B3" s="1121"/>
      <c r="C3" s="686" t="s">
        <v>52</v>
      </c>
      <c r="D3" s="687" t="s">
        <v>53</v>
      </c>
      <c r="E3" s="687" t="s">
        <v>54</v>
      </c>
      <c r="F3" s="687" t="s">
        <v>55</v>
      </c>
      <c r="G3" s="687" t="s">
        <v>56</v>
      </c>
      <c r="H3" s="687" t="s">
        <v>57</v>
      </c>
      <c r="I3" s="687" t="s">
        <v>58</v>
      </c>
      <c r="J3" s="687" t="s">
        <v>59</v>
      </c>
      <c r="K3" s="752" t="s">
        <v>60</v>
      </c>
      <c r="L3" s="686" t="s">
        <v>61</v>
      </c>
      <c r="M3" s="687" t="s">
        <v>62</v>
      </c>
      <c r="N3" s="687" t="s">
        <v>63</v>
      </c>
      <c r="O3" s="687" t="s">
        <v>64</v>
      </c>
      <c r="P3" s="687" t="s">
        <v>65</v>
      </c>
      <c r="Q3" s="687" t="s">
        <v>66</v>
      </c>
      <c r="R3" s="687" t="s">
        <v>67</v>
      </c>
      <c r="S3" s="687" t="s">
        <v>68</v>
      </c>
      <c r="T3" s="689" t="s">
        <v>69</v>
      </c>
      <c r="U3" s="1120" t="s">
        <v>0</v>
      </c>
      <c r="V3" s="1120"/>
    </row>
    <row r="4" spans="1:22" ht="16.5" customHeight="1">
      <c r="A4" s="1122"/>
      <c r="B4" s="1123"/>
      <c r="C4" s="690" t="s">
        <v>70</v>
      </c>
      <c r="D4" s="691" t="s">
        <v>71</v>
      </c>
      <c r="E4" s="691" t="s">
        <v>72</v>
      </c>
      <c r="F4" s="691" t="s">
        <v>73</v>
      </c>
      <c r="G4" s="691" t="s">
        <v>74</v>
      </c>
      <c r="H4" s="691" t="s">
        <v>75</v>
      </c>
      <c r="I4" s="691" t="s">
        <v>76</v>
      </c>
      <c r="J4" s="691" t="s">
        <v>77</v>
      </c>
      <c r="K4" s="746" t="s">
        <v>78</v>
      </c>
      <c r="L4" s="690" t="s">
        <v>79</v>
      </c>
      <c r="M4" s="691" t="s">
        <v>80</v>
      </c>
      <c r="N4" s="691" t="s">
        <v>81</v>
      </c>
      <c r="O4" s="691" t="s">
        <v>82</v>
      </c>
      <c r="P4" s="691" t="s">
        <v>83</v>
      </c>
      <c r="Q4" s="691" t="s">
        <v>84</v>
      </c>
      <c r="R4" s="693" t="s">
        <v>85</v>
      </c>
      <c r="S4" s="693" t="s">
        <v>86</v>
      </c>
      <c r="T4" s="694" t="s">
        <v>87</v>
      </c>
      <c r="U4" s="1122"/>
      <c r="V4" s="1122"/>
    </row>
    <row r="5" spans="1:22" ht="16.5" customHeight="1">
      <c r="A5" s="66" t="s">
        <v>208</v>
      </c>
      <c r="B5" s="695"/>
      <c r="C5" s="97">
        <v>283455.46211979998</v>
      </c>
      <c r="D5" s="98">
        <v>43</v>
      </c>
      <c r="E5" s="98">
        <v>107</v>
      </c>
      <c r="F5" s="98">
        <v>14</v>
      </c>
      <c r="G5" s="98">
        <v>10946</v>
      </c>
      <c r="H5" s="98">
        <v>0.43015980000000004</v>
      </c>
      <c r="I5" s="98">
        <v>86.031960000000012</v>
      </c>
      <c r="J5" s="98">
        <v>444</v>
      </c>
      <c r="K5" s="696">
        <v>0</v>
      </c>
      <c r="L5" s="97">
        <v>1206</v>
      </c>
      <c r="M5" s="98">
        <v>83855</v>
      </c>
      <c r="N5" s="696">
        <v>4</v>
      </c>
      <c r="O5" s="697">
        <v>6</v>
      </c>
      <c r="P5" s="697">
        <v>3460</v>
      </c>
      <c r="Q5" s="697">
        <v>33870</v>
      </c>
      <c r="R5" s="697">
        <v>69792</v>
      </c>
      <c r="S5" s="697">
        <v>6100</v>
      </c>
      <c r="T5" s="698">
        <v>73522</v>
      </c>
      <c r="U5" s="66" t="s">
        <v>208</v>
      </c>
      <c r="V5" s="699"/>
    </row>
    <row r="6" spans="1:22" ht="16.5" customHeight="1">
      <c r="A6" s="66" t="s">
        <v>249</v>
      </c>
      <c r="B6" s="695"/>
      <c r="C6" s="747">
        <v>1342439</v>
      </c>
      <c r="D6" s="98">
        <v>189</v>
      </c>
      <c r="E6" s="98">
        <v>500</v>
      </c>
      <c r="F6" s="98">
        <v>62</v>
      </c>
      <c r="G6" s="98">
        <v>51869</v>
      </c>
      <c r="H6" s="98">
        <v>2</v>
      </c>
      <c r="I6" s="98">
        <v>374</v>
      </c>
      <c r="J6" s="98">
        <v>2103</v>
      </c>
      <c r="K6" s="696">
        <v>0</v>
      </c>
      <c r="L6" s="97">
        <v>5714</v>
      </c>
      <c r="M6" s="98">
        <v>397264</v>
      </c>
      <c r="N6" s="696">
        <v>15</v>
      </c>
      <c r="O6" s="697">
        <v>24</v>
      </c>
      <c r="P6" s="697">
        <v>16395</v>
      </c>
      <c r="Q6" s="697">
        <v>160269</v>
      </c>
      <c r="R6" s="697">
        <v>330704</v>
      </c>
      <c r="S6" s="697">
        <v>28767</v>
      </c>
      <c r="T6" s="698">
        <v>348188</v>
      </c>
      <c r="U6" s="66" t="s">
        <v>249</v>
      </c>
      <c r="V6" s="699"/>
    </row>
    <row r="7" spans="1:22" ht="16.5" customHeight="1">
      <c r="A7" s="56" t="s">
        <v>209</v>
      </c>
      <c r="B7" s="96"/>
      <c r="C7" s="97"/>
      <c r="D7" s="98"/>
      <c r="E7" s="98"/>
      <c r="F7" s="98"/>
      <c r="G7" s="98"/>
      <c r="H7" s="98"/>
      <c r="I7" s="98"/>
      <c r="J7" s="98"/>
      <c r="K7" s="696"/>
      <c r="L7" s="97"/>
      <c r="M7" s="98"/>
      <c r="N7" s="696"/>
      <c r="O7" s="697"/>
      <c r="P7" s="697"/>
      <c r="Q7" s="697"/>
      <c r="R7" s="697"/>
      <c r="S7" s="697"/>
      <c r="T7" s="698"/>
      <c r="U7" s="56" t="s">
        <v>209</v>
      </c>
      <c r="V7" s="56"/>
    </row>
    <row r="8" spans="1:22" s="709" customFormat="1" ht="16.5" customHeight="1">
      <c r="A8" s="700"/>
      <c r="B8" s="701" t="s">
        <v>271</v>
      </c>
      <c r="C8" s="702">
        <v>852583.5</v>
      </c>
      <c r="D8" s="703">
        <v>101</v>
      </c>
      <c r="E8" s="703">
        <v>801</v>
      </c>
      <c r="F8" s="703">
        <v>33</v>
      </c>
      <c r="G8" s="703">
        <v>49042</v>
      </c>
      <c r="H8" s="703">
        <v>1</v>
      </c>
      <c r="I8" s="704">
        <v>200</v>
      </c>
      <c r="J8" s="704">
        <v>1656.5</v>
      </c>
      <c r="K8" s="705">
        <v>0</v>
      </c>
      <c r="L8" s="702">
        <v>5276</v>
      </c>
      <c r="M8" s="704">
        <v>205472</v>
      </c>
      <c r="N8" s="705">
        <v>8</v>
      </c>
      <c r="O8" s="706">
        <v>13</v>
      </c>
      <c r="P8" s="706">
        <v>19916</v>
      </c>
      <c r="Q8" s="706">
        <v>136819</v>
      </c>
      <c r="R8" s="706">
        <v>183351</v>
      </c>
      <c r="S8" s="706">
        <v>27819</v>
      </c>
      <c r="T8" s="707">
        <v>222075</v>
      </c>
      <c r="U8" s="700"/>
      <c r="V8" s="700" t="s">
        <v>271</v>
      </c>
    </row>
    <row r="9" spans="1:22" ht="16.5" customHeight="1">
      <c r="A9" s="89"/>
      <c r="B9" s="90"/>
      <c r="C9" s="91"/>
      <c r="D9" s="92"/>
      <c r="E9" s="92"/>
      <c r="F9" s="92"/>
      <c r="G9" s="92"/>
      <c r="H9" s="92"/>
      <c r="I9" s="92"/>
      <c r="J9" s="92"/>
      <c r="K9" s="710"/>
      <c r="L9" s="91"/>
      <c r="M9" s="92"/>
      <c r="N9" s="710"/>
      <c r="O9" s="711"/>
      <c r="P9" s="711"/>
      <c r="Q9" s="711"/>
      <c r="R9" s="711"/>
      <c r="S9" s="711"/>
      <c r="T9" s="712"/>
      <c r="U9" s="89"/>
      <c r="V9" s="89"/>
    </row>
    <row r="10" spans="1:22" ht="16.5" customHeight="1">
      <c r="A10" s="56" t="s">
        <v>272</v>
      </c>
      <c r="B10" s="96"/>
      <c r="C10" s="97"/>
      <c r="D10" s="98"/>
      <c r="E10" s="98"/>
      <c r="F10" s="98"/>
      <c r="G10" s="98"/>
      <c r="H10" s="98"/>
      <c r="I10" s="98"/>
      <c r="J10" s="98"/>
      <c r="K10" s="696"/>
      <c r="L10" s="97"/>
      <c r="M10" s="98"/>
      <c r="N10" s="98"/>
      <c r="O10" s="714"/>
      <c r="P10" s="714"/>
      <c r="Q10" s="714"/>
      <c r="R10" s="714"/>
      <c r="S10" s="714"/>
      <c r="T10" s="715"/>
      <c r="U10" s="56" t="s">
        <v>272</v>
      </c>
      <c r="V10" s="56"/>
    </row>
    <row r="11" spans="1:22" ht="16.5" customHeight="1">
      <c r="A11" s="83"/>
      <c r="B11" s="717" t="s">
        <v>213</v>
      </c>
      <c r="C11" s="91">
        <v>207790.5</v>
      </c>
      <c r="D11" s="91">
        <v>0</v>
      </c>
      <c r="E11" s="91">
        <v>19.5</v>
      </c>
      <c r="F11" s="91">
        <v>0</v>
      </c>
      <c r="G11" s="91">
        <v>40</v>
      </c>
      <c r="H11" s="91">
        <v>0</v>
      </c>
      <c r="I11" s="91">
        <v>0</v>
      </c>
      <c r="J11" s="91">
        <v>0</v>
      </c>
      <c r="K11" s="737">
        <v>0</v>
      </c>
      <c r="L11" s="91">
        <v>0</v>
      </c>
      <c r="M11" s="91">
        <v>7069</v>
      </c>
      <c r="N11" s="92">
        <v>0</v>
      </c>
      <c r="O11" s="718">
        <v>0</v>
      </c>
      <c r="P11" s="718">
        <v>6600</v>
      </c>
      <c r="Q11" s="718">
        <v>58300</v>
      </c>
      <c r="R11" s="718">
        <v>59400</v>
      </c>
      <c r="S11" s="718">
        <v>14000</v>
      </c>
      <c r="T11" s="719">
        <v>62362</v>
      </c>
      <c r="U11" s="83"/>
      <c r="V11" s="717" t="s">
        <v>213</v>
      </c>
    </row>
    <row r="12" spans="1:22" ht="16.5" customHeight="1">
      <c r="A12" s="89"/>
      <c r="B12" s="717" t="s">
        <v>214</v>
      </c>
      <c r="C12" s="91">
        <v>61363.32</v>
      </c>
      <c r="D12" s="91">
        <v>0</v>
      </c>
      <c r="E12" s="91">
        <v>21</v>
      </c>
      <c r="F12" s="91">
        <v>26.32</v>
      </c>
      <c r="G12" s="91">
        <v>0</v>
      </c>
      <c r="H12" s="91">
        <v>0</v>
      </c>
      <c r="I12" s="91">
        <v>0</v>
      </c>
      <c r="J12" s="91">
        <v>0</v>
      </c>
      <c r="K12" s="737">
        <v>0</v>
      </c>
      <c r="L12" s="91">
        <v>0</v>
      </c>
      <c r="M12" s="91">
        <v>80</v>
      </c>
      <c r="N12" s="92">
        <v>0</v>
      </c>
      <c r="O12" s="718">
        <v>0</v>
      </c>
      <c r="P12" s="718">
        <v>3306</v>
      </c>
      <c r="Q12" s="718">
        <v>430</v>
      </c>
      <c r="R12" s="718">
        <v>2000</v>
      </c>
      <c r="S12" s="718">
        <v>10000</v>
      </c>
      <c r="T12" s="719">
        <v>45500</v>
      </c>
      <c r="U12" s="89"/>
      <c r="V12" s="717" t="s">
        <v>214</v>
      </c>
    </row>
    <row r="13" spans="1:22" ht="16.5" customHeight="1">
      <c r="A13" s="89"/>
      <c r="B13" s="717" t="s">
        <v>215</v>
      </c>
      <c r="C13" s="91">
        <v>91906</v>
      </c>
      <c r="D13" s="91">
        <v>0</v>
      </c>
      <c r="E13" s="91">
        <v>0</v>
      </c>
      <c r="F13" s="91">
        <v>0</v>
      </c>
      <c r="G13" s="91">
        <v>24000</v>
      </c>
      <c r="H13" s="91">
        <v>0</v>
      </c>
      <c r="I13" s="91">
        <v>0</v>
      </c>
      <c r="J13" s="91">
        <v>0</v>
      </c>
      <c r="K13" s="737">
        <v>0</v>
      </c>
      <c r="L13" s="91">
        <v>0</v>
      </c>
      <c r="M13" s="91">
        <v>5000</v>
      </c>
      <c r="N13" s="92">
        <v>0</v>
      </c>
      <c r="O13" s="718">
        <v>0</v>
      </c>
      <c r="P13" s="718">
        <v>0</v>
      </c>
      <c r="Q13" s="718">
        <v>60000</v>
      </c>
      <c r="R13" s="718">
        <v>0</v>
      </c>
      <c r="S13" s="718">
        <v>0</v>
      </c>
      <c r="T13" s="719">
        <v>2906</v>
      </c>
      <c r="U13" s="89"/>
      <c r="V13" s="717" t="s">
        <v>215</v>
      </c>
    </row>
    <row r="14" spans="1:22" ht="16.5" customHeight="1">
      <c r="A14" s="89"/>
      <c r="B14" s="717" t="s">
        <v>216</v>
      </c>
      <c r="C14" s="91">
        <v>72811</v>
      </c>
      <c r="D14" s="91">
        <v>0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737">
        <v>0</v>
      </c>
      <c r="L14" s="91">
        <v>0</v>
      </c>
      <c r="M14" s="91">
        <v>17250</v>
      </c>
      <c r="N14" s="92">
        <v>0</v>
      </c>
      <c r="O14" s="718">
        <v>0</v>
      </c>
      <c r="P14" s="718">
        <v>6</v>
      </c>
      <c r="Q14" s="718">
        <v>14750</v>
      </c>
      <c r="R14" s="718">
        <v>16802</v>
      </c>
      <c r="S14" s="718">
        <v>0</v>
      </c>
      <c r="T14" s="719">
        <v>24003</v>
      </c>
      <c r="U14" s="89"/>
      <c r="V14" s="717" t="s">
        <v>216</v>
      </c>
    </row>
    <row r="15" spans="1:22" ht="16.5" customHeight="1">
      <c r="A15" s="89"/>
      <c r="B15" s="717" t="s">
        <v>217</v>
      </c>
      <c r="C15" s="91">
        <v>51944.2</v>
      </c>
      <c r="D15" s="91">
        <v>0</v>
      </c>
      <c r="E15" s="91">
        <v>3</v>
      </c>
      <c r="F15" s="91">
        <v>0</v>
      </c>
      <c r="G15" s="91">
        <v>25000</v>
      </c>
      <c r="H15" s="91">
        <v>0</v>
      </c>
      <c r="I15" s="91">
        <v>0</v>
      </c>
      <c r="J15" s="91">
        <v>0</v>
      </c>
      <c r="K15" s="737">
        <v>0</v>
      </c>
      <c r="L15" s="91">
        <v>0</v>
      </c>
      <c r="M15" s="91">
        <v>22800</v>
      </c>
      <c r="N15" s="92">
        <v>0</v>
      </c>
      <c r="O15" s="718">
        <v>0</v>
      </c>
      <c r="P15" s="718">
        <v>98</v>
      </c>
      <c r="Q15" s="718">
        <v>26.400000000000002</v>
      </c>
      <c r="R15" s="718">
        <v>3002.4</v>
      </c>
      <c r="S15" s="718">
        <v>3000</v>
      </c>
      <c r="T15" s="719">
        <v>-1985.6</v>
      </c>
      <c r="U15" s="89"/>
      <c r="V15" s="717" t="s">
        <v>217</v>
      </c>
    </row>
    <row r="16" spans="1:22" s="643" customFormat="1" ht="16.5" customHeight="1">
      <c r="A16" s="83"/>
      <c r="B16" s="720"/>
      <c r="C16" s="721"/>
      <c r="D16" s="722"/>
      <c r="E16" s="722"/>
      <c r="F16" s="722"/>
      <c r="G16" s="722"/>
      <c r="H16" s="722"/>
      <c r="I16" s="722"/>
      <c r="J16" s="722"/>
      <c r="K16" s="723"/>
      <c r="L16" s="721"/>
      <c r="M16" s="722"/>
      <c r="N16" s="722"/>
      <c r="O16" s="724"/>
      <c r="P16" s="724"/>
      <c r="Q16" s="724"/>
      <c r="R16" s="724"/>
      <c r="S16" s="724"/>
      <c r="T16" s="725"/>
      <c r="U16" s="83"/>
      <c r="V16" s="748"/>
    </row>
    <row r="17" spans="1:22" s="643" customFormat="1" ht="16.5" customHeight="1">
      <c r="A17" s="56" t="s">
        <v>258</v>
      </c>
      <c r="B17" s="695"/>
      <c r="C17" s="97"/>
      <c r="D17" s="98"/>
      <c r="E17" s="98"/>
      <c r="F17" s="98"/>
      <c r="G17" s="98"/>
      <c r="H17" s="98"/>
      <c r="I17" s="98"/>
      <c r="J17" s="98"/>
      <c r="K17" s="696"/>
      <c r="L17" s="97"/>
      <c r="M17" s="98"/>
      <c r="N17" s="98"/>
      <c r="O17" s="714"/>
      <c r="P17" s="714"/>
      <c r="Q17" s="714"/>
      <c r="R17" s="714"/>
      <c r="S17" s="714"/>
      <c r="T17" s="715"/>
      <c r="U17" s="56" t="s">
        <v>258</v>
      </c>
      <c r="V17" s="699"/>
    </row>
    <row r="18" spans="1:22" ht="16.5" customHeight="1">
      <c r="A18" s="726"/>
      <c r="B18" s="727" t="s">
        <v>219</v>
      </c>
      <c r="C18" s="91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710">
        <v>0</v>
      </c>
      <c r="L18" s="91">
        <v>0</v>
      </c>
      <c r="M18" s="92">
        <v>0</v>
      </c>
      <c r="N18" s="92">
        <v>0</v>
      </c>
      <c r="O18" s="718">
        <v>0</v>
      </c>
      <c r="P18" s="718">
        <v>0</v>
      </c>
      <c r="Q18" s="718">
        <v>0</v>
      </c>
      <c r="R18" s="718">
        <v>0</v>
      </c>
      <c r="S18" s="718">
        <v>0</v>
      </c>
      <c r="T18" s="719">
        <v>0</v>
      </c>
      <c r="U18" s="726"/>
      <c r="V18" s="749" t="s">
        <v>219</v>
      </c>
    </row>
    <row r="19" spans="1:22" ht="16.5" customHeight="1">
      <c r="A19" s="89"/>
      <c r="B19" s="727" t="s">
        <v>221</v>
      </c>
      <c r="C19" s="91">
        <v>151.5</v>
      </c>
      <c r="D19" s="92">
        <v>0</v>
      </c>
      <c r="E19" s="92">
        <v>19.5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710">
        <v>0</v>
      </c>
      <c r="L19" s="91">
        <v>0</v>
      </c>
      <c r="M19" s="92">
        <v>20</v>
      </c>
      <c r="N19" s="92">
        <v>0</v>
      </c>
      <c r="O19" s="718">
        <v>0</v>
      </c>
      <c r="P19" s="718">
        <v>0</v>
      </c>
      <c r="Q19" s="718">
        <v>0</v>
      </c>
      <c r="R19" s="718">
        <v>0</v>
      </c>
      <c r="S19" s="718">
        <v>0</v>
      </c>
      <c r="T19" s="719">
        <v>112</v>
      </c>
      <c r="U19" s="89"/>
      <c r="V19" s="749" t="s">
        <v>221</v>
      </c>
    </row>
    <row r="20" spans="1:22" ht="16.5" customHeight="1">
      <c r="A20" s="89"/>
      <c r="B20" s="727" t="s">
        <v>223</v>
      </c>
      <c r="C20" s="91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710">
        <v>0</v>
      </c>
      <c r="L20" s="91">
        <v>0</v>
      </c>
      <c r="M20" s="92">
        <v>0</v>
      </c>
      <c r="N20" s="92">
        <v>0</v>
      </c>
      <c r="O20" s="718">
        <v>0</v>
      </c>
      <c r="P20" s="718">
        <v>0</v>
      </c>
      <c r="Q20" s="718">
        <v>0</v>
      </c>
      <c r="R20" s="718">
        <v>0</v>
      </c>
      <c r="S20" s="718">
        <v>0</v>
      </c>
      <c r="T20" s="719">
        <v>0</v>
      </c>
      <c r="U20" s="89"/>
      <c r="V20" s="749" t="s">
        <v>223</v>
      </c>
    </row>
    <row r="21" spans="1:22" ht="16.5" customHeight="1">
      <c r="A21" s="89"/>
      <c r="B21" s="727" t="s">
        <v>225</v>
      </c>
      <c r="C21" s="91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710">
        <v>0</v>
      </c>
      <c r="L21" s="91">
        <v>0</v>
      </c>
      <c r="M21" s="92">
        <v>0</v>
      </c>
      <c r="N21" s="92">
        <v>0</v>
      </c>
      <c r="O21" s="718">
        <v>0</v>
      </c>
      <c r="P21" s="718">
        <v>0</v>
      </c>
      <c r="Q21" s="718">
        <v>0</v>
      </c>
      <c r="R21" s="718">
        <v>0</v>
      </c>
      <c r="S21" s="718">
        <v>0</v>
      </c>
      <c r="T21" s="719">
        <v>0</v>
      </c>
      <c r="U21" s="89"/>
      <c r="V21" s="749" t="s">
        <v>225</v>
      </c>
    </row>
    <row r="22" spans="1:22" ht="16.5" customHeight="1">
      <c r="A22" s="89"/>
      <c r="B22" s="727" t="s">
        <v>227</v>
      </c>
      <c r="C22" s="91"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710">
        <v>0</v>
      </c>
      <c r="L22" s="91">
        <v>0</v>
      </c>
      <c r="M22" s="92">
        <v>0</v>
      </c>
      <c r="N22" s="92">
        <v>0</v>
      </c>
      <c r="O22" s="718">
        <v>0</v>
      </c>
      <c r="P22" s="718">
        <v>0</v>
      </c>
      <c r="Q22" s="718">
        <v>0</v>
      </c>
      <c r="R22" s="718">
        <v>0</v>
      </c>
      <c r="S22" s="718">
        <v>0</v>
      </c>
      <c r="T22" s="719">
        <v>0</v>
      </c>
      <c r="U22" s="89"/>
      <c r="V22" s="749" t="s">
        <v>227</v>
      </c>
    </row>
    <row r="23" spans="1:22" ht="16.5" customHeight="1">
      <c r="A23" s="89"/>
      <c r="B23" s="727" t="s">
        <v>229</v>
      </c>
      <c r="C23" s="91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710">
        <v>0</v>
      </c>
      <c r="L23" s="91">
        <v>0</v>
      </c>
      <c r="M23" s="92">
        <v>0</v>
      </c>
      <c r="N23" s="92">
        <v>0</v>
      </c>
      <c r="O23" s="718">
        <v>0</v>
      </c>
      <c r="P23" s="718">
        <v>0</v>
      </c>
      <c r="Q23" s="718">
        <v>0</v>
      </c>
      <c r="R23" s="718">
        <v>0</v>
      </c>
      <c r="S23" s="718">
        <v>0</v>
      </c>
      <c r="T23" s="719">
        <v>0</v>
      </c>
      <c r="U23" s="89"/>
      <c r="V23" s="749" t="s">
        <v>229</v>
      </c>
    </row>
    <row r="24" spans="1:22" ht="16.5" customHeight="1">
      <c r="A24" s="89"/>
      <c r="B24" s="727" t="s">
        <v>273</v>
      </c>
      <c r="C24" s="91">
        <v>207599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710">
        <v>0</v>
      </c>
      <c r="L24" s="91">
        <v>0</v>
      </c>
      <c r="M24" s="92">
        <v>7049</v>
      </c>
      <c r="N24" s="92">
        <v>0</v>
      </c>
      <c r="O24" s="718">
        <v>0</v>
      </c>
      <c r="P24" s="718">
        <v>6600</v>
      </c>
      <c r="Q24" s="718">
        <v>58300</v>
      </c>
      <c r="R24" s="718">
        <v>59400</v>
      </c>
      <c r="S24" s="718">
        <v>14000</v>
      </c>
      <c r="T24" s="719">
        <v>62250</v>
      </c>
      <c r="U24" s="89"/>
      <c r="V24" s="749" t="s">
        <v>273</v>
      </c>
    </row>
    <row r="25" spans="1:22" ht="16.5" customHeight="1">
      <c r="A25" s="89"/>
      <c r="B25" s="727" t="s">
        <v>231</v>
      </c>
      <c r="C25" s="91">
        <v>40</v>
      </c>
      <c r="D25" s="92">
        <v>0</v>
      </c>
      <c r="E25" s="92">
        <v>0</v>
      </c>
      <c r="F25" s="92">
        <v>0</v>
      </c>
      <c r="G25" s="92">
        <v>40</v>
      </c>
      <c r="H25" s="92">
        <v>0</v>
      </c>
      <c r="I25" s="92">
        <v>0</v>
      </c>
      <c r="J25" s="92">
        <v>0</v>
      </c>
      <c r="K25" s="710">
        <v>0</v>
      </c>
      <c r="L25" s="91">
        <v>0</v>
      </c>
      <c r="M25" s="92">
        <v>0</v>
      </c>
      <c r="N25" s="92">
        <v>0</v>
      </c>
      <c r="O25" s="718">
        <v>0</v>
      </c>
      <c r="P25" s="718">
        <v>0</v>
      </c>
      <c r="Q25" s="718">
        <v>0</v>
      </c>
      <c r="R25" s="718">
        <v>0</v>
      </c>
      <c r="S25" s="718">
        <v>0</v>
      </c>
      <c r="T25" s="719">
        <v>0</v>
      </c>
      <c r="U25" s="89"/>
      <c r="V25" s="749" t="s">
        <v>231</v>
      </c>
    </row>
    <row r="26" spans="1:22" ht="16.5" customHeight="1">
      <c r="A26" s="89"/>
      <c r="B26" s="727" t="s">
        <v>403</v>
      </c>
      <c r="C26" s="91">
        <f>SUM(C18:C25)</f>
        <v>207790.5</v>
      </c>
      <c r="D26" s="92">
        <f t="shared" ref="D26:T26" si="0">SUM(D18:D25)</f>
        <v>0</v>
      </c>
      <c r="E26" s="92">
        <f t="shared" si="0"/>
        <v>19.5</v>
      </c>
      <c r="F26" s="92">
        <f t="shared" si="0"/>
        <v>0</v>
      </c>
      <c r="G26" s="92">
        <f t="shared" si="0"/>
        <v>40</v>
      </c>
      <c r="H26" s="92">
        <f t="shared" si="0"/>
        <v>0</v>
      </c>
      <c r="I26" s="92">
        <f t="shared" si="0"/>
        <v>0</v>
      </c>
      <c r="J26" s="92">
        <f t="shared" si="0"/>
        <v>0</v>
      </c>
      <c r="K26" s="710">
        <f t="shared" si="0"/>
        <v>0</v>
      </c>
      <c r="L26" s="91">
        <f t="shared" si="0"/>
        <v>0</v>
      </c>
      <c r="M26" s="92">
        <f t="shared" si="0"/>
        <v>7069</v>
      </c>
      <c r="N26" s="92">
        <f t="shared" si="0"/>
        <v>0</v>
      </c>
      <c r="O26" s="718">
        <f t="shared" si="0"/>
        <v>0</v>
      </c>
      <c r="P26" s="718">
        <f t="shared" si="0"/>
        <v>6600</v>
      </c>
      <c r="Q26" s="718">
        <f t="shared" si="0"/>
        <v>58300</v>
      </c>
      <c r="R26" s="718">
        <f t="shared" si="0"/>
        <v>59400</v>
      </c>
      <c r="S26" s="718">
        <f t="shared" si="0"/>
        <v>14000</v>
      </c>
      <c r="T26" s="719">
        <f t="shared" si="0"/>
        <v>62362</v>
      </c>
      <c r="U26" s="89"/>
      <c r="V26" s="749" t="s">
        <v>402</v>
      </c>
    </row>
    <row r="27" spans="1:22" ht="16.5" customHeight="1">
      <c r="A27" s="89"/>
      <c r="B27" s="90"/>
      <c r="C27" s="91"/>
      <c r="D27" s="92"/>
      <c r="E27" s="92"/>
      <c r="F27" s="92"/>
      <c r="G27" s="92"/>
      <c r="H27" s="92"/>
      <c r="I27" s="92"/>
      <c r="J27" s="92"/>
      <c r="K27" s="710"/>
      <c r="L27" s="91"/>
      <c r="M27" s="92"/>
      <c r="N27" s="92"/>
      <c r="O27" s="718"/>
      <c r="P27" s="718"/>
      <c r="Q27" s="718"/>
      <c r="R27" s="718"/>
      <c r="S27" s="718"/>
      <c r="T27" s="719"/>
      <c r="U27" s="89"/>
      <c r="V27" s="89"/>
    </row>
    <row r="28" spans="1:22" ht="16.5" customHeight="1">
      <c r="A28" s="56" t="s">
        <v>260</v>
      </c>
      <c r="B28" s="96"/>
      <c r="C28" s="97"/>
      <c r="D28" s="98"/>
      <c r="E28" s="98"/>
      <c r="F28" s="98"/>
      <c r="G28" s="98"/>
      <c r="H28" s="98"/>
      <c r="I28" s="98"/>
      <c r="J28" s="98"/>
      <c r="K28" s="696"/>
      <c r="L28" s="97"/>
      <c r="M28" s="98"/>
      <c r="N28" s="98"/>
      <c r="O28" s="714"/>
      <c r="P28" s="714"/>
      <c r="Q28" s="714"/>
      <c r="R28" s="714"/>
      <c r="S28" s="714"/>
      <c r="T28" s="715"/>
      <c r="U28" s="56" t="s">
        <v>260</v>
      </c>
      <c r="V28" s="56"/>
    </row>
    <row r="29" spans="1:22" ht="16.5" customHeight="1">
      <c r="A29" s="89"/>
      <c r="B29" s="90" t="s">
        <v>410</v>
      </c>
      <c r="C29" s="91">
        <v>13.5</v>
      </c>
      <c r="D29" s="92">
        <v>0</v>
      </c>
      <c r="E29" s="92">
        <v>1.5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710">
        <v>0</v>
      </c>
      <c r="L29" s="91">
        <v>0</v>
      </c>
      <c r="M29" s="92">
        <v>0</v>
      </c>
      <c r="N29" s="92">
        <v>0</v>
      </c>
      <c r="O29" s="718">
        <v>0</v>
      </c>
      <c r="P29" s="718">
        <v>0</v>
      </c>
      <c r="Q29" s="718">
        <v>0</v>
      </c>
      <c r="R29" s="718">
        <v>0</v>
      </c>
      <c r="S29" s="718">
        <v>0</v>
      </c>
      <c r="T29" s="719">
        <v>12</v>
      </c>
      <c r="U29" s="89"/>
      <c r="V29" s="89" t="s">
        <v>274</v>
      </c>
    </row>
    <row r="30" spans="1:22" ht="16.5" customHeight="1">
      <c r="A30" s="89"/>
      <c r="B30" s="90" t="s">
        <v>275</v>
      </c>
      <c r="C30" s="91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710">
        <v>0</v>
      </c>
      <c r="L30" s="91">
        <v>0</v>
      </c>
      <c r="M30" s="92">
        <v>0</v>
      </c>
      <c r="N30" s="92">
        <v>0</v>
      </c>
      <c r="O30" s="718">
        <v>0</v>
      </c>
      <c r="P30" s="718">
        <v>0</v>
      </c>
      <c r="Q30" s="718">
        <v>0</v>
      </c>
      <c r="R30" s="718">
        <v>0</v>
      </c>
      <c r="S30" s="718">
        <v>0</v>
      </c>
      <c r="T30" s="719">
        <v>0</v>
      </c>
      <c r="U30" s="89"/>
      <c r="V30" s="89" t="s">
        <v>275</v>
      </c>
    </row>
    <row r="31" spans="1:22" ht="16.5" customHeight="1">
      <c r="A31" s="89"/>
      <c r="B31" s="90" t="s">
        <v>276</v>
      </c>
      <c r="C31" s="91">
        <v>78</v>
      </c>
      <c r="D31" s="92">
        <v>0</v>
      </c>
      <c r="E31" s="92">
        <v>18</v>
      </c>
      <c r="F31" s="92">
        <v>0</v>
      </c>
      <c r="G31" s="92">
        <v>40</v>
      </c>
      <c r="H31" s="92">
        <v>0</v>
      </c>
      <c r="I31" s="92">
        <v>0</v>
      </c>
      <c r="J31" s="92">
        <v>0</v>
      </c>
      <c r="K31" s="710">
        <v>0</v>
      </c>
      <c r="L31" s="91">
        <v>0</v>
      </c>
      <c r="M31" s="92">
        <v>20</v>
      </c>
      <c r="N31" s="92">
        <v>0</v>
      </c>
      <c r="O31" s="718">
        <v>0</v>
      </c>
      <c r="P31" s="718">
        <v>0</v>
      </c>
      <c r="Q31" s="718">
        <v>0</v>
      </c>
      <c r="R31" s="718">
        <v>0</v>
      </c>
      <c r="S31" s="718">
        <v>0</v>
      </c>
      <c r="T31" s="719">
        <v>0</v>
      </c>
      <c r="U31" s="89"/>
      <c r="V31" s="89" t="s">
        <v>276</v>
      </c>
    </row>
    <row r="32" spans="1:22" ht="16.5" customHeight="1">
      <c r="A32" s="89"/>
      <c r="B32" s="90" t="s">
        <v>277</v>
      </c>
      <c r="C32" s="91">
        <v>199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710">
        <v>0</v>
      </c>
      <c r="L32" s="91">
        <v>0</v>
      </c>
      <c r="M32" s="92">
        <v>99</v>
      </c>
      <c r="N32" s="92">
        <v>0</v>
      </c>
      <c r="O32" s="718">
        <v>0</v>
      </c>
      <c r="P32" s="718">
        <v>0</v>
      </c>
      <c r="Q32" s="718">
        <v>0</v>
      </c>
      <c r="R32" s="718">
        <v>0</v>
      </c>
      <c r="S32" s="718">
        <v>0</v>
      </c>
      <c r="T32" s="719">
        <v>100</v>
      </c>
      <c r="U32" s="89"/>
      <c r="V32" s="89" t="s">
        <v>277</v>
      </c>
    </row>
    <row r="33" spans="1:22" ht="16.5" customHeight="1">
      <c r="A33" s="89"/>
      <c r="B33" s="90" t="s">
        <v>278</v>
      </c>
      <c r="C33" s="91"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710">
        <v>0</v>
      </c>
      <c r="L33" s="91">
        <v>0</v>
      </c>
      <c r="M33" s="92">
        <v>0</v>
      </c>
      <c r="N33" s="92">
        <v>0</v>
      </c>
      <c r="O33" s="718">
        <v>0</v>
      </c>
      <c r="P33" s="718">
        <v>0</v>
      </c>
      <c r="Q33" s="718">
        <v>0</v>
      </c>
      <c r="R33" s="718">
        <v>0</v>
      </c>
      <c r="S33" s="718">
        <v>0</v>
      </c>
      <c r="T33" s="719">
        <v>0</v>
      </c>
      <c r="U33" s="89"/>
      <c r="V33" s="89" t="s">
        <v>278</v>
      </c>
    </row>
    <row r="34" spans="1:22" ht="16.5" customHeight="1">
      <c r="A34" s="89"/>
      <c r="B34" s="90" t="s">
        <v>279</v>
      </c>
      <c r="C34" s="91">
        <v>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710">
        <v>0</v>
      </c>
      <c r="L34" s="91">
        <v>0</v>
      </c>
      <c r="M34" s="92">
        <v>0</v>
      </c>
      <c r="N34" s="92">
        <v>0</v>
      </c>
      <c r="O34" s="718">
        <v>0</v>
      </c>
      <c r="P34" s="718">
        <v>0</v>
      </c>
      <c r="Q34" s="718">
        <v>0</v>
      </c>
      <c r="R34" s="718">
        <v>0</v>
      </c>
      <c r="S34" s="718">
        <v>0</v>
      </c>
      <c r="T34" s="719">
        <v>0</v>
      </c>
      <c r="U34" s="89"/>
      <c r="V34" s="89" t="s">
        <v>279</v>
      </c>
    </row>
    <row r="35" spans="1:22" ht="16.5" customHeight="1">
      <c r="A35" s="89"/>
      <c r="B35" s="90" t="s">
        <v>280</v>
      </c>
      <c r="C35" s="91">
        <v>-750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710">
        <v>0</v>
      </c>
      <c r="L35" s="91">
        <v>0</v>
      </c>
      <c r="M35" s="92">
        <v>0</v>
      </c>
      <c r="N35" s="92">
        <v>0</v>
      </c>
      <c r="O35" s="718">
        <v>0</v>
      </c>
      <c r="P35" s="718">
        <v>0</v>
      </c>
      <c r="Q35" s="718">
        <v>0</v>
      </c>
      <c r="R35" s="718">
        <v>0</v>
      </c>
      <c r="S35" s="718">
        <v>0</v>
      </c>
      <c r="T35" s="719">
        <v>-750</v>
      </c>
      <c r="U35" s="89"/>
      <c r="V35" s="89" t="s">
        <v>280</v>
      </c>
    </row>
    <row r="36" spans="1:22" ht="16.5" customHeight="1">
      <c r="A36" s="89"/>
      <c r="B36" s="90" t="s">
        <v>281</v>
      </c>
      <c r="C36" s="91">
        <v>10600</v>
      </c>
      <c r="D36" s="92">
        <v>0</v>
      </c>
      <c r="E36" s="92">
        <v>0</v>
      </c>
      <c r="F36" s="92">
        <v>0</v>
      </c>
      <c r="G36" s="92">
        <v>0</v>
      </c>
      <c r="H36" s="92">
        <v>0</v>
      </c>
      <c r="I36" s="92">
        <v>0</v>
      </c>
      <c r="J36" s="92">
        <v>0</v>
      </c>
      <c r="K36" s="710">
        <v>0</v>
      </c>
      <c r="L36" s="91">
        <v>0</v>
      </c>
      <c r="M36" s="92">
        <v>3650</v>
      </c>
      <c r="N36" s="92">
        <v>0</v>
      </c>
      <c r="O36" s="718">
        <v>0</v>
      </c>
      <c r="P36" s="718">
        <v>1650</v>
      </c>
      <c r="Q36" s="718">
        <v>2300</v>
      </c>
      <c r="R36" s="718">
        <v>0</v>
      </c>
      <c r="S36" s="718">
        <v>0</v>
      </c>
      <c r="T36" s="719">
        <v>3000</v>
      </c>
      <c r="U36" s="89"/>
      <c r="V36" s="89" t="s">
        <v>281</v>
      </c>
    </row>
    <row r="37" spans="1:22" ht="16.5" customHeight="1">
      <c r="A37" s="89"/>
      <c r="B37" s="90" t="s">
        <v>282</v>
      </c>
      <c r="C37" s="91">
        <v>8250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  <c r="I37" s="92">
        <v>0</v>
      </c>
      <c r="J37" s="92">
        <v>0</v>
      </c>
      <c r="K37" s="710">
        <v>0</v>
      </c>
      <c r="L37" s="91">
        <v>0</v>
      </c>
      <c r="M37" s="92">
        <v>3300</v>
      </c>
      <c r="N37" s="92">
        <v>0</v>
      </c>
      <c r="O37" s="718">
        <v>0</v>
      </c>
      <c r="P37" s="718">
        <v>4950</v>
      </c>
      <c r="Q37" s="718">
        <v>0</v>
      </c>
      <c r="R37" s="718">
        <v>0</v>
      </c>
      <c r="S37" s="718">
        <v>0</v>
      </c>
      <c r="T37" s="719">
        <v>0</v>
      </c>
      <c r="U37" s="89"/>
      <c r="V37" s="89" t="s">
        <v>282</v>
      </c>
    </row>
    <row r="38" spans="1:22" ht="16.5" customHeight="1">
      <c r="A38" s="89"/>
      <c r="B38" s="90" t="s">
        <v>283</v>
      </c>
      <c r="C38" s="91">
        <v>0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  <c r="I38" s="92">
        <v>0</v>
      </c>
      <c r="J38" s="92">
        <v>0</v>
      </c>
      <c r="K38" s="710">
        <v>0</v>
      </c>
      <c r="L38" s="91">
        <v>0</v>
      </c>
      <c r="M38" s="92">
        <v>0</v>
      </c>
      <c r="N38" s="92">
        <v>0</v>
      </c>
      <c r="O38" s="718">
        <v>0</v>
      </c>
      <c r="P38" s="718">
        <v>0</v>
      </c>
      <c r="Q38" s="718">
        <v>0</v>
      </c>
      <c r="R38" s="718">
        <v>0</v>
      </c>
      <c r="S38" s="718">
        <v>0</v>
      </c>
      <c r="T38" s="719">
        <v>0</v>
      </c>
      <c r="U38" s="89"/>
      <c r="V38" s="89" t="s">
        <v>283</v>
      </c>
    </row>
    <row r="39" spans="1:22" ht="16.5" customHeight="1">
      <c r="A39" s="89"/>
      <c r="B39" s="90" t="s">
        <v>284</v>
      </c>
      <c r="C39" s="91">
        <v>30000</v>
      </c>
      <c r="D39" s="92">
        <v>0</v>
      </c>
      <c r="E39" s="92">
        <v>0</v>
      </c>
      <c r="F39" s="92">
        <v>0</v>
      </c>
      <c r="G39" s="92">
        <v>0</v>
      </c>
      <c r="H39" s="92">
        <v>0</v>
      </c>
      <c r="I39" s="92">
        <v>0</v>
      </c>
      <c r="J39" s="92">
        <v>0</v>
      </c>
      <c r="K39" s="710">
        <v>0</v>
      </c>
      <c r="L39" s="91">
        <v>0</v>
      </c>
      <c r="M39" s="92">
        <v>0</v>
      </c>
      <c r="N39" s="92">
        <v>0</v>
      </c>
      <c r="O39" s="718">
        <v>0</v>
      </c>
      <c r="P39" s="718">
        <v>0</v>
      </c>
      <c r="Q39" s="718">
        <v>16000</v>
      </c>
      <c r="R39" s="718">
        <v>0</v>
      </c>
      <c r="S39" s="718">
        <v>14000</v>
      </c>
      <c r="T39" s="719">
        <v>0</v>
      </c>
      <c r="U39" s="89"/>
      <c r="V39" s="89" t="s">
        <v>284</v>
      </c>
    </row>
    <row r="40" spans="1:22" ht="16.5" customHeight="1">
      <c r="A40" s="89"/>
      <c r="B40" s="90" t="s">
        <v>285</v>
      </c>
      <c r="C40" s="91">
        <v>159400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710">
        <v>0</v>
      </c>
      <c r="L40" s="91">
        <v>0</v>
      </c>
      <c r="M40" s="92">
        <v>0</v>
      </c>
      <c r="N40" s="92">
        <v>0</v>
      </c>
      <c r="O40" s="718">
        <v>0</v>
      </c>
      <c r="P40" s="718">
        <v>0</v>
      </c>
      <c r="Q40" s="718">
        <v>40000</v>
      </c>
      <c r="R40" s="718">
        <v>59400</v>
      </c>
      <c r="S40" s="718">
        <v>0</v>
      </c>
      <c r="T40" s="719">
        <v>60000</v>
      </c>
      <c r="U40" s="89"/>
      <c r="V40" s="89" t="s">
        <v>285</v>
      </c>
    </row>
    <row r="41" spans="1:22" ht="16.5" customHeight="1" thickBot="1">
      <c r="A41" s="730"/>
      <c r="B41" s="731" t="s">
        <v>402</v>
      </c>
      <c r="C41" s="732">
        <f>SUM(C29:C40)</f>
        <v>207790.5</v>
      </c>
      <c r="D41" s="733">
        <f t="shared" ref="D41:T41" si="1">SUM(D29:D40)</f>
        <v>0</v>
      </c>
      <c r="E41" s="733">
        <f t="shared" si="1"/>
        <v>19.5</v>
      </c>
      <c r="F41" s="733">
        <f t="shared" si="1"/>
        <v>0</v>
      </c>
      <c r="G41" s="733">
        <f t="shared" si="1"/>
        <v>40</v>
      </c>
      <c r="H41" s="733">
        <f t="shared" si="1"/>
        <v>0</v>
      </c>
      <c r="I41" s="733">
        <f t="shared" si="1"/>
        <v>0</v>
      </c>
      <c r="J41" s="733">
        <f t="shared" si="1"/>
        <v>0</v>
      </c>
      <c r="K41" s="734">
        <f t="shared" si="1"/>
        <v>0</v>
      </c>
      <c r="L41" s="732">
        <f t="shared" si="1"/>
        <v>0</v>
      </c>
      <c r="M41" s="733">
        <f t="shared" si="1"/>
        <v>7069</v>
      </c>
      <c r="N41" s="733">
        <f t="shared" si="1"/>
        <v>0</v>
      </c>
      <c r="O41" s="735">
        <f t="shared" si="1"/>
        <v>0</v>
      </c>
      <c r="P41" s="735">
        <f t="shared" si="1"/>
        <v>6600</v>
      </c>
      <c r="Q41" s="735">
        <f t="shared" si="1"/>
        <v>58300</v>
      </c>
      <c r="R41" s="735">
        <f t="shared" si="1"/>
        <v>59400</v>
      </c>
      <c r="S41" s="735">
        <f t="shared" si="1"/>
        <v>14000</v>
      </c>
      <c r="T41" s="736">
        <f t="shared" si="1"/>
        <v>62362</v>
      </c>
      <c r="U41" s="730"/>
      <c r="V41" s="730" t="s">
        <v>402</v>
      </c>
    </row>
    <row r="42" spans="1:22" ht="16.5" customHeight="1">
      <c r="A42" s="89"/>
      <c r="B42" s="89"/>
      <c r="C42" s="737"/>
      <c r="D42" s="737"/>
      <c r="E42" s="737"/>
      <c r="F42" s="737"/>
      <c r="G42" s="737"/>
      <c r="H42" s="737"/>
      <c r="I42" s="737"/>
      <c r="J42" s="737"/>
      <c r="K42" s="737"/>
      <c r="L42" s="737"/>
      <c r="M42" s="737"/>
      <c r="N42" s="737"/>
      <c r="O42" s="738"/>
      <c r="P42" s="738"/>
      <c r="Q42" s="738"/>
      <c r="R42" s="738"/>
      <c r="S42" s="738"/>
      <c r="T42" s="738"/>
      <c r="U42" s="89"/>
      <c r="V42" s="89"/>
    </row>
    <row r="43" spans="1:22" ht="16.5" customHeight="1">
      <c r="A43" s="123" t="s">
        <v>533</v>
      </c>
    </row>
  </sheetData>
  <mergeCells count="2">
    <mergeCell ref="A3:B4"/>
    <mergeCell ref="U3:V4"/>
  </mergeCells>
  <phoneticPr fontId="1" type="noConversion"/>
  <printOptions horizontalCentered="1"/>
  <pageMargins left="1.1811023622047245" right="1.1811023622047245" top="1.4960629921259843" bottom="1.5748031496062993" header="0" footer="0"/>
  <pageSetup paperSize="9" scale="3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44"/>
  <sheetViews>
    <sheetView view="pageBreakPreview" zoomScale="70" zoomScaleNormal="70" zoomScaleSheetLayoutView="70" workbookViewId="0"/>
  </sheetViews>
  <sheetFormatPr defaultRowHeight="17.25" customHeight="1"/>
  <cols>
    <col min="1" max="1" width="4.125" style="44" customWidth="1"/>
    <col min="2" max="2" width="23.375" style="44" customWidth="1"/>
    <col min="3" max="20" width="11.625" style="44" customWidth="1"/>
    <col min="21" max="21" width="4.125" style="44" customWidth="1"/>
    <col min="22" max="22" width="23.375" style="44" customWidth="1"/>
    <col min="23" max="16384" width="9" style="44"/>
  </cols>
  <sheetData>
    <row r="1" spans="1:22" s="753" customFormat="1" ht="17.25" customHeight="1">
      <c r="A1" s="753" t="s">
        <v>301</v>
      </c>
      <c r="B1" s="45"/>
    </row>
    <row r="2" spans="1:22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127"/>
    </row>
    <row r="3" spans="1:22" ht="16.5" customHeight="1">
      <c r="A3" s="1120" t="s">
        <v>0</v>
      </c>
      <c r="B3" s="1121"/>
      <c r="C3" s="686" t="s">
        <v>52</v>
      </c>
      <c r="D3" s="687" t="s">
        <v>53</v>
      </c>
      <c r="E3" s="687" t="s">
        <v>54</v>
      </c>
      <c r="F3" s="687" t="s">
        <v>55</v>
      </c>
      <c r="G3" s="687" t="s">
        <v>56</v>
      </c>
      <c r="H3" s="687" t="s">
        <v>57</v>
      </c>
      <c r="I3" s="687" t="s">
        <v>58</v>
      </c>
      <c r="J3" s="687" t="s">
        <v>59</v>
      </c>
      <c r="K3" s="688" t="s">
        <v>60</v>
      </c>
      <c r="L3" s="686" t="s">
        <v>61</v>
      </c>
      <c r="M3" s="687" t="s">
        <v>62</v>
      </c>
      <c r="N3" s="687" t="s">
        <v>63</v>
      </c>
      <c r="O3" s="687" t="s">
        <v>64</v>
      </c>
      <c r="P3" s="687" t="s">
        <v>65</v>
      </c>
      <c r="Q3" s="687" t="s">
        <v>66</v>
      </c>
      <c r="R3" s="687" t="s">
        <v>67</v>
      </c>
      <c r="S3" s="687" t="s">
        <v>68</v>
      </c>
      <c r="T3" s="689" t="s">
        <v>69</v>
      </c>
      <c r="U3" s="1120" t="s">
        <v>0</v>
      </c>
      <c r="V3" s="1120"/>
    </row>
    <row r="4" spans="1:22" ht="16.5" customHeight="1">
      <c r="A4" s="1122"/>
      <c r="B4" s="1123"/>
      <c r="C4" s="690" t="s">
        <v>70</v>
      </c>
      <c r="D4" s="691" t="s">
        <v>71</v>
      </c>
      <c r="E4" s="746" t="s">
        <v>72</v>
      </c>
      <c r="F4" s="691" t="s">
        <v>73</v>
      </c>
      <c r="G4" s="691" t="s">
        <v>74</v>
      </c>
      <c r="H4" s="691" t="s">
        <v>75</v>
      </c>
      <c r="I4" s="691" t="s">
        <v>76</v>
      </c>
      <c r="J4" s="691" t="s">
        <v>77</v>
      </c>
      <c r="K4" s="692" t="s">
        <v>78</v>
      </c>
      <c r="L4" s="690" t="s">
        <v>79</v>
      </c>
      <c r="M4" s="691" t="s">
        <v>80</v>
      </c>
      <c r="N4" s="691" t="s">
        <v>81</v>
      </c>
      <c r="O4" s="691" t="s">
        <v>82</v>
      </c>
      <c r="P4" s="691" t="s">
        <v>83</v>
      </c>
      <c r="Q4" s="691" t="s">
        <v>84</v>
      </c>
      <c r="R4" s="691" t="s">
        <v>85</v>
      </c>
      <c r="S4" s="267" t="s">
        <v>86</v>
      </c>
      <c r="T4" s="694" t="s">
        <v>87</v>
      </c>
      <c r="U4" s="1122"/>
      <c r="V4" s="1122"/>
    </row>
    <row r="5" spans="1:22" ht="16.5" customHeight="1">
      <c r="A5" s="66" t="s">
        <v>208</v>
      </c>
      <c r="B5" s="695"/>
      <c r="C5" s="97">
        <v>453787</v>
      </c>
      <c r="D5" s="98">
        <v>301</v>
      </c>
      <c r="E5" s="98">
        <v>13</v>
      </c>
      <c r="F5" s="98">
        <v>3058</v>
      </c>
      <c r="G5" s="98">
        <v>8642</v>
      </c>
      <c r="H5" s="98">
        <v>1280</v>
      </c>
      <c r="I5" s="98">
        <v>147</v>
      </c>
      <c r="J5" s="98">
        <v>376</v>
      </c>
      <c r="K5" s="696">
        <v>2112</v>
      </c>
      <c r="L5" s="97">
        <v>78703</v>
      </c>
      <c r="M5" s="98">
        <v>85373</v>
      </c>
      <c r="N5" s="696">
        <v>75784</v>
      </c>
      <c r="O5" s="697">
        <v>20469</v>
      </c>
      <c r="P5" s="697">
        <v>48396</v>
      </c>
      <c r="Q5" s="697">
        <v>23652</v>
      </c>
      <c r="R5" s="697">
        <v>44857</v>
      </c>
      <c r="S5" s="697">
        <v>60378</v>
      </c>
      <c r="T5" s="698">
        <v>246</v>
      </c>
      <c r="U5" s="66" t="s">
        <v>208</v>
      </c>
      <c r="V5" s="699"/>
    </row>
    <row r="6" spans="1:22" ht="16.5" customHeight="1">
      <c r="A6" s="66" t="s">
        <v>249</v>
      </c>
      <c r="B6" s="695"/>
      <c r="C6" s="747">
        <v>2150013</v>
      </c>
      <c r="D6" s="98">
        <v>1426</v>
      </c>
      <c r="E6" s="98">
        <v>59</v>
      </c>
      <c r="F6" s="98">
        <v>14494</v>
      </c>
      <c r="G6" s="98">
        <v>40907</v>
      </c>
      <c r="H6" s="98">
        <v>6067</v>
      </c>
      <c r="I6" s="98">
        <v>648</v>
      </c>
      <c r="J6" s="98">
        <v>1779</v>
      </c>
      <c r="K6" s="696">
        <v>10007</v>
      </c>
      <c r="L6" s="97">
        <v>372878</v>
      </c>
      <c r="M6" s="98">
        <v>404506</v>
      </c>
      <c r="N6" s="696">
        <v>359163</v>
      </c>
      <c r="O6" s="697">
        <v>96996</v>
      </c>
      <c r="P6" s="697">
        <v>229366</v>
      </c>
      <c r="Q6" s="697">
        <v>112093</v>
      </c>
      <c r="R6" s="697">
        <v>212343</v>
      </c>
      <c r="S6" s="697">
        <v>286150</v>
      </c>
      <c r="T6" s="698">
        <v>1131</v>
      </c>
      <c r="U6" s="66" t="s">
        <v>249</v>
      </c>
      <c r="V6" s="699"/>
    </row>
    <row r="7" spans="1:22" ht="16.5" customHeight="1">
      <c r="A7" s="56" t="s">
        <v>300</v>
      </c>
      <c r="B7" s="96"/>
      <c r="C7" s="97"/>
      <c r="D7" s="98"/>
      <c r="E7" s="98"/>
      <c r="F7" s="98"/>
      <c r="G7" s="98"/>
      <c r="H7" s="98"/>
      <c r="I7" s="98"/>
      <c r="J7" s="98"/>
      <c r="K7" s="696"/>
      <c r="L7" s="97"/>
      <c r="M7" s="98"/>
      <c r="N7" s="696"/>
      <c r="O7" s="697"/>
      <c r="P7" s="697"/>
      <c r="Q7" s="697"/>
      <c r="R7" s="697"/>
      <c r="S7" s="697"/>
      <c r="T7" s="698"/>
      <c r="U7" s="56" t="s">
        <v>300</v>
      </c>
      <c r="V7" s="56"/>
    </row>
    <row r="8" spans="1:22" s="709" customFormat="1" ht="16.5" customHeight="1">
      <c r="A8" s="700"/>
      <c r="B8" s="701" t="s">
        <v>299</v>
      </c>
      <c r="C8" s="702">
        <v>1771581.5</v>
      </c>
      <c r="D8" s="703">
        <v>400</v>
      </c>
      <c r="E8" s="703">
        <v>65</v>
      </c>
      <c r="F8" s="703">
        <v>3560</v>
      </c>
      <c r="G8" s="703">
        <v>13939</v>
      </c>
      <c r="H8" s="703">
        <v>1050</v>
      </c>
      <c r="I8" s="704">
        <v>270</v>
      </c>
      <c r="J8" s="704">
        <v>300</v>
      </c>
      <c r="K8" s="705">
        <v>2310</v>
      </c>
      <c r="L8" s="702">
        <v>276685</v>
      </c>
      <c r="M8" s="704">
        <v>512253</v>
      </c>
      <c r="N8" s="705">
        <v>509397</v>
      </c>
      <c r="O8" s="706">
        <v>27900</v>
      </c>
      <c r="P8" s="706">
        <v>74305</v>
      </c>
      <c r="Q8" s="706">
        <v>37562</v>
      </c>
      <c r="R8" s="706">
        <v>174480</v>
      </c>
      <c r="S8" s="706">
        <v>136555.5</v>
      </c>
      <c r="T8" s="707">
        <v>550</v>
      </c>
      <c r="U8" s="700"/>
      <c r="V8" s="700" t="s">
        <v>299</v>
      </c>
    </row>
    <row r="9" spans="1:22" ht="16.5" customHeight="1">
      <c r="A9" s="89"/>
      <c r="B9" s="90"/>
      <c r="C9" s="91"/>
      <c r="D9" s="92"/>
      <c r="E9" s="92"/>
      <c r="F9" s="92"/>
      <c r="G9" s="92"/>
      <c r="H9" s="92"/>
      <c r="I9" s="92"/>
      <c r="J9" s="92"/>
      <c r="K9" s="710"/>
      <c r="L9" s="91"/>
      <c r="M9" s="92"/>
      <c r="N9" s="710"/>
      <c r="O9" s="711"/>
      <c r="P9" s="711"/>
      <c r="Q9" s="711"/>
      <c r="R9" s="711"/>
      <c r="S9" s="711"/>
      <c r="T9" s="712"/>
      <c r="U9" s="89"/>
      <c r="V9" s="89"/>
    </row>
    <row r="10" spans="1:22" ht="16.5" customHeight="1">
      <c r="A10" s="56" t="s">
        <v>298</v>
      </c>
      <c r="B10" s="96"/>
      <c r="C10" s="97"/>
      <c r="D10" s="98"/>
      <c r="E10" s="98"/>
      <c r="F10" s="98"/>
      <c r="G10" s="98"/>
      <c r="H10" s="98"/>
      <c r="I10" s="98"/>
      <c r="J10" s="98"/>
      <c r="K10" s="696"/>
      <c r="L10" s="97"/>
      <c r="M10" s="98"/>
      <c r="N10" s="98"/>
      <c r="O10" s="714"/>
      <c r="P10" s="714"/>
      <c r="Q10" s="714"/>
      <c r="R10" s="714"/>
      <c r="S10" s="714"/>
      <c r="T10" s="715"/>
      <c r="U10" s="56" t="s">
        <v>298</v>
      </c>
      <c r="V10" s="56"/>
    </row>
    <row r="11" spans="1:22" ht="16.5" customHeight="1">
      <c r="A11" s="83"/>
      <c r="B11" s="717" t="s">
        <v>253</v>
      </c>
      <c r="C11" s="91">
        <f>SUM(D11:T11)</f>
        <v>2718</v>
      </c>
      <c r="D11" s="91">
        <v>100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710">
        <v>0</v>
      </c>
      <c r="L11" s="91">
        <v>0</v>
      </c>
      <c r="M11" s="91">
        <v>0</v>
      </c>
      <c r="N11" s="92">
        <v>0</v>
      </c>
      <c r="O11" s="718">
        <v>0</v>
      </c>
      <c r="P11" s="718">
        <v>818</v>
      </c>
      <c r="Q11" s="718">
        <v>70</v>
      </c>
      <c r="R11" s="718">
        <v>470</v>
      </c>
      <c r="S11" s="718">
        <v>1260</v>
      </c>
      <c r="T11" s="719">
        <v>0</v>
      </c>
      <c r="U11" s="83"/>
      <c r="V11" s="717" t="s">
        <v>253</v>
      </c>
    </row>
    <row r="12" spans="1:22" ht="16.5" customHeight="1">
      <c r="A12" s="89"/>
      <c r="B12" s="717" t="s">
        <v>254</v>
      </c>
      <c r="C12" s="91">
        <f>SUM(D12:T12)</f>
        <v>14356</v>
      </c>
      <c r="D12" s="91">
        <v>0</v>
      </c>
      <c r="E12" s="91">
        <v>0</v>
      </c>
      <c r="F12" s="91">
        <v>0</v>
      </c>
      <c r="G12" s="91">
        <v>6000</v>
      </c>
      <c r="H12" s="91">
        <v>250</v>
      </c>
      <c r="I12" s="91">
        <v>270</v>
      </c>
      <c r="J12" s="91">
        <v>-250</v>
      </c>
      <c r="K12" s="710">
        <v>0</v>
      </c>
      <c r="L12" s="91">
        <v>500</v>
      </c>
      <c r="M12" s="91">
        <v>1095</v>
      </c>
      <c r="N12" s="92">
        <v>0</v>
      </c>
      <c r="O12" s="718">
        <v>3200</v>
      </c>
      <c r="P12" s="718">
        <v>509</v>
      </c>
      <c r="Q12" s="718">
        <v>930</v>
      </c>
      <c r="R12" s="718">
        <v>612</v>
      </c>
      <c r="S12" s="718">
        <v>1240</v>
      </c>
      <c r="T12" s="719">
        <v>0</v>
      </c>
      <c r="U12" s="89"/>
      <c r="V12" s="717" t="s">
        <v>254</v>
      </c>
    </row>
    <row r="13" spans="1:22" ht="16.5" customHeight="1">
      <c r="A13" s="89"/>
      <c r="B13" s="717" t="s">
        <v>255</v>
      </c>
      <c r="C13" s="91">
        <f>SUM(D13:T13)</f>
        <v>7507.5</v>
      </c>
      <c r="D13" s="91">
        <v>300</v>
      </c>
      <c r="E13" s="91">
        <v>10</v>
      </c>
      <c r="F13" s="91">
        <v>0</v>
      </c>
      <c r="G13" s="91">
        <v>340</v>
      </c>
      <c r="H13" s="91">
        <v>0</v>
      </c>
      <c r="I13" s="91">
        <v>0</v>
      </c>
      <c r="J13" s="91">
        <v>0</v>
      </c>
      <c r="K13" s="710">
        <v>0</v>
      </c>
      <c r="L13" s="91">
        <v>110</v>
      </c>
      <c r="M13" s="91">
        <v>3438</v>
      </c>
      <c r="N13" s="92">
        <v>3</v>
      </c>
      <c r="O13" s="718">
        <v>0</v>
      </c>
      <c r="P13" s="718">
        <v>825</v>
      </c>
      <c r="Q13" s="718">
        <v>412</v>
      </c>
      <c r="R13" s="718">
        <v>1644</v>
      </c>
      <c r="S13" s="718">
        <v>425.5</v>
      </c>
      <c r="T13" s="719">
        <v>0</v>
      </c>
      <c r="U13" s="89"/>
      <c r="V13" s="717" t="s">
        <v>255</v>
      </c>
    </row>
    <row r="14" spans="1:22" ht="16.5" customHeight="1">
      <c r="A14" s="89"/>
      <c r="B14" s="717" t="s">
        <v>256</v>
      </c>
      <c r="C14" s="91">
        <f>SUM(D14:T14)</f>
        <v>27700</v>
      </c>
      <c r="D14" s="91">
        <v>0</v>
      </c>
      <c r="E14" s="91">
        <v>55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710">
        <v>0</v>
      </c>
      <c r="L14" s="91">
        <v>3465</v>
      </c>
      <c r="M14" s="91">
        <v>530</v>
      </c>
      <c r="N14" s="92">
        <v>0</v>
      </c>
      <c r="O14" s="718">
        <v>660</v>
      </c>
      <c r="P14" s="718">
        <v>590</v>
      </c>
      <c r="Q14" s="718">
        <v>46</v>
      </c>
      <c r="R14" s="718">
        <v>11954</v>
      </c>
      <c r="S14" s="718">
        <v>10000</v>
      </c>
      <c r="T14" s="719">
        <v>400</v>
      </c>
      <c r="U14" s="89"/>
      <c r="V14" s="717" t="s">
        <v>256</v>
      </c>
    </row>
    <row r="15" spans="1:22" ht="16.5" customHeight="1">
      <c r="A15" s="89"/>
      <c r="B15" s="717" t="s">
        <v>257</v>
      </c>
      <c r="C15" s="91">
        <f>SUM(D15:T15)</f>
        <v>96619</v>
      </c>
      <c r="D15" s="91">
        <v>0</v>
      </c>
      <c r="E15" s="91">
        <v>0</v>
      </c>
      <c r="F15" s="91">
        <v>3000</v>
      </c>
      <c r="G15" s="91">
        <v>4599</v>
      </c>
      <c r="H15" s="91">
        <v>800</v>
      </c>
      <c r="I15" s="91">
        <v>0</v>
      </c>
      <c r="J15" s="91">
        <v>0</v>
      </c>
      <c r="K15" s="710">
        <v>2310</v>
      </c>
      <c r="L15" s="91">
        <v>68215</v>
      </c>
      <c r="M15" s="91">
        <v>2880</v>
      </c>
      <c r="N15" s="92">
        <v>0</v>
      </c>
      <c r="O15" s="718">
        <v>5640</v>
      </c>
      <c r="P15" s="718">
        <v>2860</v>
      </c>
      <c r="Q15" s="718">
        <v>1220</v>
      </c>
      <c r="R15" s="718">
        <v>4410</v>
      </c>
      <c r="S15" s="718">
        <v>595</v>
      </c>
      <c r="T15" s="719">
        <v>90</v>
      </c>
      <c r="U15" s="89"/>
      <c r="V15" s="717" t="s">
        <v>257</v>
      </c>
    </row>
    <row r="16" spans="1:22" s="643" customFormat="1" ht="16.5" customHeight="1">
      <c r="A16" s="83"/>
      <c r="B16" s="720"/>
      <c r="C16" s="721"/>
      <c r="D16" s="722"/>
      <c r="E16" s="722"/>
      <c r="F16" s="722"/>
      <c r="G16" s="722"/>
      <c r="H16" s="722"/>
      <c r="I16" s="722"/>
      <c r="J16" s="722"/>
      <c r="K16" s="723"/>
      <c r="L16" s="721"/>
      <c r="M16" s="722"/>
      <c r="N16" s="722"/>
      <c r="O16" s="724"/>
      <c r="P16" s="724"/>
      <c r="Q16" s="724"/>
      <c r="R16" s="724"/>
      <c r="S16" s="724"/>
      <c r="T16" s="725"/>
      <c r="U16" s="83"/>
      <c r="V16" s="748"/>
    </row>
    <row r="17" spans="1:22" s="643" customFormat="1" ht="16.5" customHeight="1">
      <c r="A17" s="56" t="s">
        <v>258</v>
      </c>
      <c r="B17" s="695"/>
      <c r="C17" s="97"/>
      <c r="D17" s="98"/>
      <c r="E17" s="98"/>
      <c r="F17" s="98"/>
      <c r="G17" s="98"/>
      <c r="H17" s="98"/>
      <c r="I17" s="98"/>
      <c r="J17" s="98"/>
      <c r="K17" s="696"/>
      <c r="L17" s="97"/>
      <c r="M17" s="98"/>
      <c r="N17" s="98"/>
      <c r="O17" s="714"/>
      <c r="P17" s="714"/>
      <c r="Q17" s="714"/>
      <c r="R17" s="714"/>
      <c r="S17" s="714"/>
      <c r="T17" s="715"/>
      <c r="U17" s="56" t="s">
        <v>258</v>
      </c>
      <c r="V17" s="699"/>
    </row>
    <row r="18" spans="1:22" ht="16.5" customHeight="1">
      <c r="A18" s="726"/>
      <c r="B18" s="727" t="s">
        <v>297</v>
      </c>
      <c r="C18" s="91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710">
        <v>0</v>
      </c>
      <c r="L18" s="91">
        <v>0</v>
      </c>
      <c r="M18" s="92">
        <v>0</v>
      </c>
      <c r="N18" s="92">
        <v>0</v>
      </c>
      <c r="O18" s="718">
        <v>0</v>
      </c>
      <c r="P18" s="718">
        <v>0</v>
      </c>
      <c r="Q18" s="718">
        <v>0</v>
      </c>
      <c r="R18" s="718">
        <v>0</v>
      </c>
      <c r="S18" s="718">
        <v>0</v>
      </c>
      <c r="T18" s="719">
        <v>0</v>
      </c>
      <c r="U18" s="726"/>
      <c r="V18" s="749" t="s">
        <v>297</v>
      </c>
    </row>
    <row r="19" spans="1:22" ht="16.5" customHeight="1">
      <c r="A19" s="89"/>
      <c r="B19" s="727" t="s">
        <v>296</v>
      </c>
      <c r="C19" s="91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710">
        <v>0</v>
      </c>
      <c r="L19" s="91">
        <v>0</v>
      </c>
      <c r="M19" s="92">
        <v>0</v>
      </c>
      <c r="N19" s="92">
        <v>0</v>
      </c>
      <c r="O19" s="718">
        <v>0</v>
      </c>
      <c r="P19" s="718">
        <v>0</v>
      </c>
      <c r="Q19" s="718">
        <v>0</v>
      </c>
      <c r="R19" s="718">
        <v>0</v>
      </c>
      <c r="S19" s="718">
        <v>0</v>
      </c>
      <c r="T19" s="719">
        <v>0</v>
      </c>
      <c r="U19" s="89"/>
      <c r="V19" s="749" t="s">
        <v>296</v>
      </c>
    </row>
    <row r="20" spans="1:22" ht="16.5" customHeight="1">
      <c r="A20" s="89"/>
      <c r="B20" s="727" t="s">
        <v>295</v>
      </c>
      <c r="C20" s="91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710">
        <v>0</v>
      </c>
      <c r="L20" s="91">
        <v>0</v>
      </c>
      <c r="M20" s="92">
        <v>0</v>
      </c>
      <c r="N20" s="92">
        <v>0</v>
      </c>
      <c r="O20" s="718">
        <v>0</v>
      </c>
      <c r="P20" s="718">
        <v>0</v>
      </c>
      <c r="Q20" s="718">
        <v>0</v>
      </c>
      <c r="R20" s="718">
        <v>0</v>
      </c>
      <c r="S20" s="718">
        <v>0</v>
      </c>
      <c r="T20" s="719">
        <v>0</v>
      </c>
      <c r="U20" s="89"/>
      <c r="V20" s="749" t="s">
        <v>295</v>
      </c>
    </row>
    <row r="21" spans="1:22" ht="16.5" customHeight="1">
      <c r="A21" s="89"/>
      <c r="B21" s="727" t="s">
        <v>294</v>
      </c>
      <c r="C21" s="91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710">
        <v>0</v>
      </c>
      <c r="L21" s="91">
        <v>0</v>
      </c>
      <c r="M21" s="92">
        <v>0</v>
      </c>
      <c r="N21" s="92">
        <v>0</v>
      </c>
      <c r="O21" s="718">
        <v>0</v>
      </c>
      <c r="P21" s="718">
        <v>0</v>
      </c>
      <c r="Q21" s="718">
        <v>0</v>
      </c>
      <c r="R21" s="718">
        <v>0</v>
      </c>
      <c r="S21" s="718">
        <v>0</v>
      </c>
      <c r="T21" s="719">
        <v>0</v>
      </c>
      <c r="U21" s="89"/>
      <c r="V21" s="749" t="s">
        <v>294</v>
      </c>
    </row>
    <row r="22" spans="1:22" ht="16.5" customHeight="1">
      <c r="A22" s="89"/>
      <c r="B22" s="727" t="s">
        <v>293</v>
      </c>
      <c r="C22" s="91"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710">
        <v>0</v>
      </c>
      <c r="L22" s="91">
        <v>0</v>
      </c>
      <c r="M22" s="92">
        <v>0</v>
      </c>
      <c r="N22" s="92">
        <v>0</v>
      </c>
      <c r="O22" s="718">
        <v>0</v>
      </c>
      <c r="P22" s="718">
        <v>0</v>
      </c>
      <c r="Q22" s="718">
        <v>0</v>
      </c>
      <c r="R22" s="718">
        <v>0</v>
      </c>
      <c r="S22" s="718">
        <v>0</v>
      </c>
      <c r="T22" s="719">
        <v>0</v>
      </c>
      <c r="U22" s="89"/>
      <c r="V22" s="749" t="s">
        <v>293</v>
      </c>
    </row>
    <row r="23" spans="1:22" ht="16.5" customHeight="1">
      <c r="A23" s="89"/>
      <c r="B23" s="727" t="s">
        <v>292</v>
      </c>
      <c r="C23" s="91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710">
        <v>0</v>
      </c>
      <c r="L23" s="91">
        <v>0</v>
      </c>
      <c r="M23" s="92">
        <v>0</v>
      </c>
      <c r="N23" s="92">
        <v>0</v>
      </c>
      <c r="O23" s="718">
        <v>0</v>
      </c>
      <c r="P23" s="718">
        <v>0</v>
      </c>
      <c r="Q23" s="718">
        <v>0</v>
      </c>
      <c r="R23" s="718">
        <v>0</v>
      </c>
      <c r="S23" s="718">
        <v>0</v>
      </c>
      <c r="T23" s="719">
        <v>0</v>
      </c>
      <c r="U23" s="89"/>
      <c r="V23" s="749" t="s">
        <v>292</v>
      </c>
    </row>
    <row r="24" spans="1:22" ht="16.5" customHeight="1">
      <c r="A24" s="89"/>
      <c r="B24" s="727" t="s">
        <v>291</v>
      </c>
      <c r="C24" s="91">
        <v>2718</v>
      </c>
      <c r="D24" s="92">
        <v>100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710">
        <v>0</v>
      </c>
      <c r="L24" s="91">
        <v>0</v>
      </c>
      <c r="M24" s="92">
        <v>0</v>
      </c>
      <c r="N24" s="92">
        <v>0</v>
      </c>
      <c r="O24" s="718">
        <v>0</v>
      </c>
      <c r="P24" s="718">
        <v>818</v>
      </c>
      <c r="Q24" s="718">
        <v>70</v>
      </c>
      <c r="R24" s="718">
        <v>470</v>
      </c>
      <c r="S24" s="718">
        <v>1260</v>
      </c>
      <c r="T24" s="719">
        <v>0</v>
      </c>
      <c r="U24" s="89"/>
      <c r="V24" s="749" t="s">
        <v>291</v>
      </c>
    </row>
    <row r="25" spans="1:22" ht="16.5" customHeight="1">
      <c r="A25" s="89"/>
      <c r="B25" s="727" t="s">
        <v>290</v>
      </c>
      <c r="C25" s="91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710">
        <v>0</v>
      </c>
      <c r="L25" s="91">
        <v>0</v>
      </c>
      <c r="M25" s="92">
        <v>0</v>
      </c>
      <c r="N25" s="92">
        <v>0</v>
      </c>
      <c r="O25" s="718">
        <v>0</v>
      </c>
      <c r="P25" s="718">
        <v>0</v>
      </c>
      <c r="Q25" s="718">
        <v>0</v>
      </c>
      <c r="R25" s="718">
        <v>0</v>
      </c>
      <c r="S25" s="718">
        <v>0</v>
      </c>
      <c r="T25" s="719">
        <v>0</v>
      </c>
      <c r="U25" s="89"/>
      <c r="V25" s="749" t="s">
        <v>290</v>
      </c>
    </row>
    <row r="26" spans="1:22" ht="16.5" customHeight="1">
      <c r="A26" s="89"/>
      <c r="B26" s="727" t="s">
        <v>404</v>
      </c>
      <c r="C26" s="91">
        <f>SUM(C18:C25)</f>
        <v>2718</v>
      </c>
      <c r="D26" s="92">
        <f t="shared" ref="D26:T26" si="0">SUM(D18:D25)</f>
        <v>100</v>
      </c>
      <c r="E26" s="92">
        <f t="shared" si="0"/>
        <v>0</v>
      </c>
      <c r="F26" s="92">
        <f t="shared" si="0"/>
        <v>0</v>
      </c>
      <c r="G26" s="92">
        <f t="shared" si="0"/>
        <v>0</v>
      </c>
      <c r="H26" s="92">
        <f t="shared" si="0"/>
        <v>0</v>
      </c>
      <c r="I26" s="92">
        <f t="shared" si="0"/>
        <v>0</v>
      </c>
      <c r="J26" s="92">
        <f t="shared" si="0"/>
        <v>0</v>
      </c>
      <c r="K26" s="710">
        <f t="shared" si="0"/>
        <v>0</v>
      </c>
      <c r="L26" s="91">
        <f t="shared" si="0"/>
        <v>0</v>
      </c>
      <c r="M26" s="92">
        <f t="shared" si="0"/>
        <v>0</v>
      </c>
      <c r="N26" s="92">
        <f t="shared" si="0"/>
        <v>0</v>
      </c>
      <c r="O26" s="718">
        <f t="shared" si="0"/>
        <v>0</v>
      </c>
      <c r="P26" s="718">
        <f t="shared" si="0"/>
        <v>818</v>
      </c>
      <c r="Q26" s="718">
        <f t="shared" si="0"/>
        <v>70</v>
      </c>
      <c r="R26" s="718">
        <f t="shared" si="0"/>
        <v>470</v>
      </c>
      <c r="S26" s="718">
        <f t="shared" si="0"/>
        <v>1260</v>
      </c>
      <c r="T26" s="719">
        <f t="shared" si="0"/>
        <v>0</v>
      </c>
      <c r="U26" s="89"/>
      <c r="V26" s="749" t="s">
        <v>402</v>
      </c>
    </row>
    <row r="27" spans="1:22" ht="16.5" customHeight="1">
      <c r="A27" s="89"/>
      <c r="B27" s="90"/>
      <c r="C27" s="91"/>
      <c r="D27" s="92"/>
      <c r="E27" s="92"/>
      <c r="F27" s="92"/>
      <c r="G27" s="92"/>
      <c r="H27" s="92"/>
      <c r="I27" s="92"/>
      <c r="J27" s="92"/>
      <c r="K27" s="710"/>
      <c r="L27" s="91"/>
      <c r="M27" s="92"/>
      <c r="N27" s="92"/>
      <c r="O27" s="718"/>
      <c r="P27" s="718"/>
      <c r="Q27" s="718"/>
      <c r="R27" s="718"/>
      <c r="S27" s="718"/>
      <c r="T27" s="719"/>
      <c r="U27" s="89"/>
      <c r="V27" s="89"/>
    </row>
    <row r="28" spans="1:22" ht="16.5" customHeight="1">
      <c r="A28" s="56" t="s">
        <v>260</v>
      </c>
      <c r="B28" s="96"/>
      <c r="C28" s="97"/>
      <c r="D28" s="98"/>
      <c r="E28" s="98"/>
      <c r="F28" s="98"/>
      <c r="G28" s="98"/>
      <c r="H28" s="98"/>
      <c r="I28" s="98"/>
      <c r="J28" s="98"/>
      <c r="K28" s="696"/>
      <c r="L28" s="97"/>
      <c r="M28" s="98"/>
      <c r="N28" s="98"/>
      <c r="O28" s="714"/>
      <c r="P28" s="714"/>
      <c r="Q28" s="714"/>
      <c r="R28" s="714"/>
      <c r="S28" s="714"/>
      <c r="T28" s="715"/>
      <c r="U28" s="56" t="s">
        <v>260</v>
      </c>
      <c r="V28" s="56"/>
    </row>
    <row r="29" spans="1:22" s="643" customFormat="1" ht="16.5" customHeight="1">
      <c r="A29" s="83"/>
      <c r="B29" s="90" t="s">
        <v>261</v>
      </c>
      <c r="C29" s="721">
        <v>0</v>
      </c>
      <c r="D29" s="722">
        <v>0</v>
      </c>
      <c r="E29" s="722">
        <v>0</v>
      </c>
      <c r="F29" s="722">
        <v>0</v>
      </c>
      <c r="G29" s="722">
        <v>0</v>
      </c>
      <c r="H29" s="722">
        <v>0</v>
      </c>
      <c r="I29" s="722">
        <v>0</v>
      </c>
      <c r="J29" s="722">
        <v>0</v>
      </c>
      <c r="K29" s="723">
        <v>0</v>
      </c>
      <c r="L29" s="721">
        <v>0</v>
      </c>
      <c r="M29" s="722">
        <v>0</v>
      </c>
      <c r="N29" s="722">
        <v>0</v>
      </c>
      <c r="O29" s="724">
        <v>0</v>
      </c>
      <c r="P29" s="724">
        <v>0</v>
      </c>
      <c r="Q29" s="724">
        <v>0</v>
      </c>
      <c r="R29" s="724">
        <v>0</v>
      </c>
      <c r="S29" s="724">
        <v>0</v>
      </c>
      <c r="T29" s="725">
        <v>0</v>
      </c>
      <c r="U29" s="83"/>
      <c r="V29" s="89" t="s">
        <v>261</v>
      </c>
    </row>
    <row r="30" spans="1:22" ht="16.5" customHeight="1">
      <c r="A30" s="89"/>
      <c r="B30" s="90" t="s">
        <v>262</v>
      </c>
      <c r="C30" s="91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710">
        <v>0</v>
      </c>
      <c r="L30" s="91">
        <v>0</v>
      </c>
      <c r="M30" s="92">
        <v>0</v>
      </c>
      <c r="N30" s="92">
        <v>0</v>
      </c>
      <c r="O30" s="718">
        <v>0</v>
      </c>
      <c r="P30" s="718">
        <v>0</v>
      </c>
      <c r="Q30" s="718">
        <v>0</v>
      </c>
      <c r="R30" s="718">
        <v>0</v>
      </c>
      <c r="S30" s="718">
        <v>0</v>
      </c>
      <c r="T30" s="719">
        <v>0</v>
      </c>
      <c r="U30" s="89"/>
      <c r="V30" s="89" t="s">
        <v>262</v>
      </c>
    </row>
    <row r="31" spans="1:22" ht="16.5" customHeight="1">
      <c r="A31" s="89"/>
      <c r="B31" s="90" t="s">
        <v>263</v>
      </c>
      <c r="C31" s="91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710">
        <v>0</v>
      </c>
      <c r="L31" s="91">
        <v>0</v>
      </c>
      <c r="M31" s="92">
        <v>0</v>
      </c>
      <c r="N31" s="92">
        <v>0</v>
      </c>
      <c r="O31" s="718">
        <v>0</v>
      </c>
      <c r="P31" s="718">
        <v>0</v>
      </c>
      <c r="Q31" s="718">
        <v>0</v>
      </c>
      <c r="R31" s="718">
        <v>0</v>
      </c>
      <c r="S31" s="718">
        <v>0</v>
      </c>
      <c r="T31" s="719">
        <v>0</v>
      </c>
      <c r="U31" s="89"/>
      <c r="V31" s="89" t="s">
        <v>263</v>
      </c>
    </row>
    <row r="32" spans="1:22" ht="16.5" customHeight="1">
      <c r="A32" s="89"/>
      <c r="B32" s="90" t="s">
        <v>264</v>
      </c>
      <c r="C32" s="91">
        <v>170</v>
      </c>
      <c r="D32" s="92">
        <v>100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710">
        <v>0</v>
      </c>
      <c r="L32" s="91">
        <v>0</v>
      </c>
      <c r="M32" s="92">
        <v>0</v>
      </c>
      <c r="N32" s="92">
        <v>0</v>
      </c>
      <c r="O32" s="718">
        <v>0</v>
      </c>
      <c r="P32" s="718">
        <v>0</v>
      </c>
      <c r="Q32" s="718">
        <v>70</v>
      </c>
      <c r="R32" s="718">
        <v>0</v>
      </c>
      <c r="S32" s="718">
        <v>0</v>
      </c>
      <c r="T32" s="719">
        <v>0</v>
      </c>
      <c r="U32" s="89"/>
      <c r="V32" s="89" t="s">
        <v>264</v>
      </c>
    </row>
    <row r="33" spans="1:22" ht="16.5" customHeight="1">
      <c r="A33" s="89"/>
      <c r="B33" s="90" t="s">
        <v>265</v>
      </c>
      <c r="C33" s="91">
        <v>98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710">
        <v>0</v>
      </c>
      <c r="L33" s="91">
        <v>0</v>
      </c>
      <c r="M33" s="92">
        <v>0</v>
      </c>
      <c r="N33" s="92">
        <v>0</v>
      </c>
      <c r="O33" s="718">
        <v>0</v>
      </c>
      <c r="P33" s="718">
        <v>98</v>
      </c>
      <c r="Q33" s="718">
        <v>0</v>
      </c>
      <c r="R33" s="718">
        <v>0</v>
      </c>
      <c r="S33" s="718">
        <v>0</v>
      </c>
      <c r="T33" s="719">
        <v>0</v>
      </c>
      <c r="U33" s="89"/>
      <c r="V33" s="89" t="s">
        <v>265</v>
      </c>
    </row>
    <row r="34" spans="1:22" ht="16.5" customHeight="1">
      <c r="A34" s="89"/>
      <c r="B34" s="90" t="s">
        <v>266</v>
      </c>
      <c r="C34" s="91">
        <v>120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710">
        <v>0</v>
      </c>
      <c r="L34" s="91">
        <v>0</v>
      </c>
      <c r="M34" s="92">
        <v>0</v>
      </c>
      <c r="N34" s="92">
        <v>0</v>
      </c>
      <c r="O34" s="718">
        <v>0</v>
      </c>
      <c r="P34" s="718">
        <v>120</v>
      </c>
      <c r="Q34" s="718">
        <v>0</v>
      </c>
      <c r="R34" s="718">
        <v>0</v>
      </c>
      <c r="S34" s="718">
        <v>0</v>
      </c>
      <c r="T34" s="719">
        <v>0</v>
      </c>
      <c r="U34" s="89"/>
      <c r="V34" s="89" t="s">
        <v>266</v>
      </c>
    </row>
    <row r="35" spans="1:22" ht="16.5" customHeight="1">
      <c r="A35" s="89"/>
      <c r="B35" s="90" t="s">
        <v>267</v>
      </c>
      <c r="C35" s="91">
        <v>470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710">
        <v>0</v>
      </c>
      <c r="L35" s="91">
        <v>0</v>
      </c>
      <c r="M35" s="92">
        <v>0</v>
      </c>
      <c r="N35" s="92">
        <v>0</v>
      </c>
      <c r="O35" s="718">
        <v>0</v>
      </c>
      <c r="P35" s="718">
        <v>0</v>
      </c>
      <c r="Q35" s="718">
        <v>0</v>
      </c>
      <c r="R35" s="718">
        <v>470</v>
      </c>
      <c r="S35" s="718">
        <v>0</v>
      </c>
      <c r="T35" s="719">
        <v>0</v>
      </c>
      <c r="U35" s="89"/>
      <c r="V35" s="89" t="s">
        <v>267</v>
      </c>
    </row>
    <row r="36" spans="1:22" ht="16.5" customHeight="1">
      <c r="A36" s="89"/>
      <c r="B36" s="90" t="s">
        <v>268</v>
      </c>
      <c r="C36" s="91">
        <v>600</v>
      </c>
      <c r="D36" s="92">
        <v>0</v>
      </c>
      <c r="E36" s="92">
        <v>0</v>
      </c>
      <c r="F36" s="92">
        <v>0</v>
      </c>
      <c r="G36" s="92">
        <v>0</v>
      </c>
      <c r="H36" s="92">
        <v>0</v>
      </c>
      <c r="I36" s="92">
        <v>0</v>
      </c>
      <c r="J36" s="92">
        <v>0</v>
      </c>
      <c r="K36" s="710">
        <v>0</v>
      </c>
      <c r="L36" s="91">
        <v>0</v>
      </c>
      <c r="M36" s="92">
        <v>0</v>
      </c>
      <c r="N36" s="92">
        <v>0</v>
      </c>
      <c r="O36" s="718">
        <v>0</v>
      </c>
      <c r="P36" s="718">
        <v>600</v>
      </c>
      <c r="Q36" s="718">
        <v>0</v>
      </c>
      <c r="R36" s="718">
        <v>0</v>
      </c>
      <c r="S36" s="718">
        <v>0</v>
      </c>
      <c r="T36" s="719">
        <v>0</v>
      </c>
      <c r="U36" s="89"/>
      <c r="V36" s="89" t="s">
        <v>268</v>
      </c>
    </row>
    <row r="37" spans="1:22" ht="16.5" customHeight="1">
      <c r="A37" s="89"/>
      <c r="B37" s="90" t="s">
        <v>289</v>
      </c>
      <c r="C37" s="91">
        <v>1260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  <c r="I37" s="92">
        <v>0</v>
      </c>
      <c r="J37" s="92">
        <v>0</v>
      </c>
      <c r="K37" s="710">
        <v>0</v>
      </c>
      <c r="L37" s="91">
        <v>0</v>
      </c>
      <c r="M37" s="92">
        <v>0</v>
      </c>
      <c r="N37" s="92">
        <v>0</v>
      </c>
      <c r="O37" s="718">
        <v>0</v>
      </c>
      <c r="P37" s="718">
        <v>0</v>
      </c>
      <c r="Q37" s="718">
        <v>0</v>
      </c>
      <c r="R37" s="718">
        <v>0</v>
      </c>
      <c r="S37" s="718">
        <v>1260</v>
      </c>
      <c r="T37" s="719">
        <v>0</v>
      </c>
      <c r="U37" s="89"/>
      <c r="V37" s="89" t="s">
        <v>289</v>
      </c>
    </row>
    <row r="38" spans="1:22" ht="16.5" customHeight="1">
      <c r="A38" s="89"/>
      <c r="B38" s="90" t="s">
        <v>288</v>
      </c>
      <c r="C38" s="91">
        <v>0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  <c r="I38" s="92">
        <v>0</v>
      </c>
      <c r="J38" s="92">
        <v>0</v>
      </c>
      <c r="K38" s="710">
        <v>0</v>
      </c>
      <c r="L38" s="91">
        <v>0</v>
      </c>
      <c r="M38" s="92">
        <v>0</v>
      </c>
      <c r="N38" s="92">
        <v>0</v>
      </c>
      <c r="O38" s="718">
        <v>0</v>
      </c>
      <c r="P38" s="718">
        <v>0</v>
      </c>
      <c r="Q38" s="718">
        <v>0</v>
      </c>
      <c r="R38" s="718">
        <v>0</v>
      </c>
      <c r="S38" s="718">
        <v>0</v>
      </c>
      <c r="T38" s="719">
        <v>0</v>
      </c>
      <c r="U38" s="89"/>
      <c r="V38" s="89" t="s">
        <v>288</v>
      </c>
    </row>
    <row r="39" spans="1:22" ht="16.5" customHeight="1">
      <c r="A39" s="89"/>
      <c r="B39" s="90" t="s">
        <v>287</v>
      </c>
      <c r="C39" s="91">
        <v>0</v>
      </c>
      <c r="D39" s="92">
        <v>0</v>
      </c>
      <c r="E39" s="92">
        <v>0</v>
      </c>
      <c r="F39" s="92">
        <v>0</v>
      </c>
      <c r="G39" s="92">
        <v>0</v>
      </c>
      <c r="H39" s="92">
        <v>0</v>
      </c>
      <c r="I39" s="92">
        <v>0</v>
      </c>
      <c r="J39" s="92">
        <v>0</v>
      </c>
      <c r="K39" s="710">
        <v>0</v>
      </c>
      <c r="L39" s="91">
        <v>0</v>
      </c>
      <c r="M39" s="92">
        <v>0</v>
      </c>
      <c r="N39" s="92">
        <v>0</v>
      </c>
      <c r="O39" s="718">
        <v>0</v>
      </c>
      <c r="P39" s="718">
        <v>0</v>
      </c>
      <c r="Q39" s="718">
        <v>0</v>
      </c>
      <c r="R39" s="718">
        <v>0</v>
      </c>
      <c r="S39" s="718">
        <v>0</v>
      </c>
      <c r="T39" s="719">
        <v>0</v>
      </c>
      <c r="U39" s="89"/>
      <c r="V39" s="89" t="s">
        <v>287</v>
      </c>
    </row>
    <row r="40" spans="1:22" ht="16.5" customHeight="1">
      <c r="A40" s="89"/>
      <c r="B40" s="90" t="s">
        <v>286</v>
      </c>
      <c r="C40" s="91"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710">
        <v>0</v>
      </c>
      <c r="L40" s="91">
        <v>0</v>
      </c>
      <c r="M40" s="92">
        <v>0</v>
      </c>
      <c r="N40" s="92">
        <v>0</v>
      </c>
      <c r="O40" s="718">
        <v>0</v>
      </c>
      <c r="P40" s="718">
        <v>0</v>
      </c>
      <c r="Q40" s="718">
        <v>0</v>
      </c>
      <c r="R40" s="718">
        <v>0</v>
      </c>
      <c r="S40" s="718">
        <v>0</v>
      </c>
      <c r="T40" s="719">
        <v>0</v>
      </c>
      <c r="U40" s="89"/>
      <c r="V40" s="89" t="s">
        <v>286</v>
      </c>
    </row>
    <row r="41" spans="1:22" ht="16.5" customHeight="1">
      <c r="A41" s="89"/>
      <c r="B41" s="90" t="s">
        <v>285</v>
      </c>
      <c r="C41" s="91">
        <v>0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  <c r="I41" s="92">
        <v>0</v>
      </c>
      <c r="J41" s="92">
        <v>0</v>
      </c>
      <c r="K41" s="710">
        <v>0</v>
      </c>
      <c r="L41" s="91">
        <v>0</v>
      </c>
      <c r="M41" s="92">
        <v>0</v>
      </c>
      <c r="N41" s="92">
        <v>0</v>
      </c>
      <c r="O41" s="718">
        <v>0</v>
      </c>
      <c r="P41" s="718">
        <v>0</v>
      </c>
      <c r="Q41" s="718">
        <v>0</v>
      </c>
      <c r="R41" s="718">
        <v>0</v>
      </c>
      <c r="S41" s="718">
        <v>0</v>
      </c>
      <c r="T41" s="719">
        <v>0</v>
      </c>
      <c r="U41" s="89"/>
      <c r="V41" s="89" t="s">
        <v>285</v>
      </c>
    </row>
    <row r="42" spans="1:22" ht="16.5" customHeight="1" thickBot="1">
      <c r="A42" s="730"/>
      <c r="B42" s="731" t="s">
        <v>402</v>
      </c>
      <c r="C42" s="732">
        <f>SUM(C29:C41)</f>
        <v>2718</v>
      </c>
      <c r="D42" s="732">
        <f t="shared" ref="D42:T42" si="1">SUM(D29:D41)</f>
        <v>100</v>
      </c>
      <c r="E42" s="732">
        <f t="shared" si="1"/>
        <v>0</v>
      </c>
      <c r="F42" s="732">
        <f t="shared" si="1"/>
        <v>0</v>
      </c>
      <c r="G42" s="732">
        <f t="shared" si="1"/>
        <v>0</v>
      </c>
      <c r="H42" s="732">
        <f t="shared" si="1"/>
        <v>0</v>
      </c>
      <c r="I42" s="732">
        <f t="shared" si="1"/>
        <v>0</v>
      </c>
      <c r="J42" s="732">
        <f t="shared" si="1"/>
        <v>0</v>
      </c>
      <c r="K42" s="732">
        <f t="shared" si="1"/>
        <v>0</v>
      </c>
      <c r="L42" s="732">
        <f t="shared" si="1"/>
        <v>0</v>
      </c>
      <c r="M42" s="732">
        <f t="shared" si="1"/>
        <v>0</v>
      </c>
      <c r="N42" s="732">
        <f t="shared" si="1"/>
        <v>0</v>
      </c>
      <c r="O42" s="732">
        <f t="shared" si="1"/>
        <v>0</v>
      </c>
      <c r="P42" s="732">
        <f t="shared" si="1"/>
        <v>818</v>
      </c>
      <c r="Q42" s="732">
        <f t="shared" si="1"/>
        <v>70</v>
      </c>
      <c r="R42" s="732">
        <f t="shared" si="1"/>
        <v>470</v>
      </c>
      <c r="S42" s="732">
        <f t="shared" si="1"/>
        <v>1260</v>
      </c>
      <c r="T42" s="732">
        <f t="shared" si="1"/>
        <v>0</v>
      </c>
      <c r="U42" s="730"/>
      <c r="V42" s="730" t="s">
        <v>402</v>
      </c>
    </row>
    <row r="43" spans="1:22" ht="16.5" customHeight="1">
      <c r="A43" s="89"/>
      <c r="B43" s="89"/>
      <c r="C43" s="737"/>
      <c r="D43" s="737"/>
      <c r="E43" s="737"/>
      <c r="F43" s="737"/>
      <c r="G43" s="737"/>
      <c r="H43" s="737"/>
      <c r="I43" s="737"/>
      <c r="J43" s="737"/>
      <c r="K43" s="737"/>
      <c r="L43" s="737"/>
      <c r="M43" s="737"/>
      <c r="N43" s="737"/>
      <c r="O43" s="738"/>
      <c r="P43" s="738"/>
      <c r="Q43" s="738"/>
      <c r="R43" s="738"/>
      <c r="S43" s="738"/>
      <c r="T43" s="738"/>
      <c r="U43" s="89"/>
      <c r="V43" s="89"/>
    </row>
    <row r="44" spans="1:22" ht="16.5" customHeight="1">
      <c r="A44" s="123" t="s">
        <v>506</v>
      </c>
    </row>
  </sheetData>
  <mergeCells count="2">
    <mergeCell ref="A3:B4"/>
    <mergeCell ref="U3:V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T63"/>
  <sheetViews>
    <sheetView showGridLines="0" view="pageBreakPreview" zoomScale="70" zoomScaleNormal="70" zoomScaleSheetLayoutView="70" workbookViewId="0">
      <pane xSplit="3" ySplit="5" topLeftCell="G6" activePane="bottomRight" state="frozen"/>
      <selection pane="topRight" activeCell="D1" sqref="D1"/>
      <selection pane="bottomLeft" activeCell="A6" sqref="A6"/>
      <selection pane="bottomRight"/>
    </sheetView>
  </sheetViews>
  <sheetFormatPr defaultRowHeight="16.5"/>
  <cols>
    <col min="1" max="1" width="8.75" style="44" customWidth="1"/>
    <col min="2" max="2" width="8.625" style="44" customWidth="1"/>
    <col min="3" max="3" width="20.125" style="44" customWidth="1"/>
    <col min="4" max="15" width="15.625" style="44" customWidth="1"/>
    <col min="16" max="16" width="9.125" style="44" customWidth="1"/>
    <col min="17" max="17" width="20" style="44" customWidth="1"/>
    <col min="18" max="19" width="9" style="44"/>
    <col min="20" max="20" width="18.75" style="44" bestFit="1" customWidth="1"/>
    <col min="21" max="16384" width="9" style="44"/>
  </cols>
  <sheetData>
    <row r="1" spans="1:18" ht="31.5">
      <c r="A1" s="359" t="s">
        <v>92</v>
      </c>
    </row>
    <row r="2" spans="1:18" ht="18" customHeight="1">
      <c r="A2" s="45"/>
    </row>
    <row r="3" spans="1:18" ht="26.25">
      <c r="A3" s="358" t="s">
        <v>194</v>
      </c>
    </row>
    <row r="4" spans="1:18" ht="15" customHeight="1" thickBot="1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  <c r="P4" s="47"/>
      <c r="R4" s="48" t="s">
        <v>44</v>
      </c>
    </row>
    <row r="5" spans="1:18" ht="21" customHeight="1">
      <c r="A5" s="49"/>
      <c r="B5" s="1045" t="s">
        <v>0</v>
      </c>
      <c r="C5" s="1046"/>
      <c r="D5" s="52" t="s">
        <v>1</v>
      </c>
      <c r="E5" s="50" t="s">
        <v>2</v>
      </c>
      <c r="F5" s="52" t="s">
        <v>3</v>
      </c>
      <c r="G5" s="50" t="s">
        <v>4</v>
      </c>
      <c r="H5" s="53" t="s">
        <v>5</v>
      </c>
      <c r="I5" s="50" t="s">
        <v>6</v>
      </c>
      <c r="J5" s="51" t="s">
        <v>7</v>
      </c>
      <c r="K5" s="51" t="s">
        <v>8</v>
      </c>
      <c r="L5" s="51" t="s">
        <v>9</v>
      </c>
      <c r="M5" s="54" t="s">
        <v>10</v>
      </c>
      <c r="N5" s="55" t="s">
        <v>11</v>
      </c>
      <c r="O5" s="1041" t="s">
        <v>193</v>
      </c>
      <c r="P5" s="1045" t="s">
        <v>0</v>
      </c>
      <c r="Q5" s="1045"/>
      <c r="R5" s="49"/>
    </row>
    <row r="6" spans="1:18" ht="21.2" customHeight="1">
      <c r="A6" s="56" t="s">
        <v>534</v>
      </c>
      <c r="B6" s="57"/>
      <c r="C6" s="58"/>
      <c r="D6" s="60">
        <v>220238</v>
      </c>
      <c r="E6" s="60">
        <v>228622</v>
      </c>
      <c r="F6" s="60">
        <v>233372</v>
      </c>
      <c r="G6" s="60">
        <v>236454</v>
      </c>
      <c r="H6" s="61">
        <v>240752</v>
      </c>
      <c r="I6" s="59">
        <v>243311</v>
      </c>
      <c r="J6" s="60">
        <v>263805</v>
      </c>
      <c r="K6" s="60">
        <v>276636</v>
      </c>
      <c r="L6" s="60">
        <v>278698</v>
      </c>
      <c r="M6" s="62">
        <v>280290</v>
      </c>
      <c r="N6" s="63">
        <v>282938</v>
      </c>
      <c r="O6" s="64">
        <v>287479.09999999998</v>
      </c>
      <c r="P6" s="56" t="s">
        <v>534</v>
      </c>
      <c r="Q6" s="56"/>
      <c r="R6" s="65"/>
    </row>
    <row r="7" spans="1:18" ht="21.2" customHeight="1">
      <c r="A7" s="66" t="s">
        <v>535</v>
      </c>
      <c r="B7" s="67"/>
      <c r="C7" s="68"/>
      <c r="D7" s="70">
        <v>2.08</v>
      </c>
      <c r="E7" s="70">
        <v>2.13</v>
      </c>
      <c r="F7" s="70">
        <v>2.2400000000000002</v>
      </c>
      <c r="G7" s="70">
        <v>2.37</v>
      </c>
      <c r="H7" s="71">
        <v>2.4300000000000002</v>
      </c>
      <c r="I7" s="69">
        <v>2.5</v>
      </c>
      <c r="J7" s="70">
        <v>2.6</v>
      </c>
      <c r="K7" s="70">
        <v>2.74</v>
      </c>
      <c r="L7" s="70">
        <v>3.18</v>
      </c>
      <c r="M7" s="70">
        <v>3.52</v>
      </c>
      <c r="N7" s="72">
        <v>4.08</v>
      </c>
      <c r="O7" s="73">
        <f>(O11/1000)/O6*100</f>
        <v>4.623984827300025</v>
      </c>
      <c r="P7" s="66" t="s">
        <v>535</v>
      </c>
      <c r="Q7" s="66"/>
      <c r="R7" s="65"/>
    </row>
    <row r="8" spans="1:18" ht="21.2" customHeight="1">
      <c r="A8" s="65"/>
      <c r="B8" s="66" t="s">
        <v>536</v>
      </c>
      <c r="C8" s="74"/>
      <c r="D8" s="70">
        <f t="shared" ref="D8:O8" si="0">(D12/1000)/D6*100</f>
        <v>2.0806613754211356</v>
      </c>
      <c r="E8" s="70">
        <f t="shared" si="0"/>
        <v>2.1339525504982024</v>
      </c>
      <c r="F8" s="70">
        <f t="shared" si="0"/>
        <v>2.2382813705157432</v>
      </c>
      <c r="G8" s="70">
        <f t="shared" si="0"/>
        <v>2.3712620636572019</v>
      </c>
      <c r="H8" s="71">
        <f t="shared" si="0"/>
        <v>2.431594753106932</v>
      </c>
      <c r="I8" s="69">
        <f t="shared" si="0"/>
        <v>2.4935395440403432</v>
      </c>
      <c r="J8" s="70">
        <f t="shared" si="0"/>
        <v>2.5829449782983644</v>
      </c>
      <c r="K8" s="70">
        <f t="shared" si="0"/>
        <v>2.7181935829031652</v>
      </c>
      <c r="L8" s="70">
        <f t="shared" si="0"/>
        <v>3.1461399077137258</v>
      </c>
      <c r="M8" s="70">
        <f t="shared" si="0"/>
        <v>3.4809629312497767</v>
      </c>
      <c r="N8" s="72">
        <f t="shared" si="0"/>
        <v>4.0072372745972613</v>
      </c>
      <c r="O8" s="73">
        <f t="shared" si="0"/>
        <v>4.5434718439214077</v>
      </c>
      <c r="P8" s="66"/>
      <c r="Q8" s="66" t="s">
        <v>536</v>
      </c>
      <c r="R8" s="65"/>
    </row>
    <row r="9" spans="1:18" ht="21.2" customHeight="1">
      <c r="A9" s="65"/>
      <c r="B9" s="66" t="s">
        <v>537</v>
      </c>
      <c r="C9" s="74"/>
      <c r="D9" s="70">
        <f t="shared" ref="D9:O9" si="1">(D13/1000)/D6*100</f>
        <v>0</v>
      </c>
      <c r="E9" s="70">
        <f t="shared" si="1"/>
        <v>2.300740961062365E-4</v>
      </c>
      <c r="F9" s="70">
        <f t="shared" si="1"/>
        <v>7.1559570128378719E-4</v>
      </c>
      <c r="G9" s="70">
        <f t="shared" si="1"/>
        <v>7.747807184484086E-4</v>
      </c>
      <c r="H9" s="71">
        <f t="shared" si="1"/>
        <v>1.8138997806871799E-3</v>
      </c>
      <c r="I9" s="69">
        <f t="shared" si="1"/>
        <v>7.888258237399871E-3</v>
      </c>
      <c r="J9" s="70">
        <f t="shared" si="1"/>
        <v>1.6052387179924566E-2</v>
      </c>
      <c r="K9" s="70">
        <f t="shared" si="1"/>
        <v>2.2897959773854452E-2</v>
      </c>
      <c r="L9" s="70">
        <f t="shared" si="1"/>
        <v>2.9605522823988692E-2</v>
      </c>
      <c r="M9" s="70">
        <f t="shared" si="1"/>
        <v>4.3674765421527706E-2</v>
      </c>
      <c r="N9" s="72">
        <f t="shared" si="1"/>
        <v>7.0463847203274213E-2</v>
      </c>
      <c r="O9" s="73">
        <f t="shared" si="1"/>
        <v>8.0512983378617786E-2</v>
      </c>
      <c r="P9" s="66"/>
      <c r="Q9" s="66" t="s">
        <v>537</v>
      </c>
      <c r="R9" s="65"/>
    </row>
    <row r="10" spans="1:18" ht="21.2" customHeight="1">
      <c r="B10" s="75"/>
      <c r="C10" s="76"/>
      <c r="D10" s="78"/>
      <c r="E10" s="78"/>
      <c r="F10" s="78"/>
      <c r="G10" s="78"/>
      <c r="H10" s="79"/>
      <c r="I10" s="77"/>
      <c r="J10" s="78"/>
      <c r="K10" s="78"/>
      <c r="L10" s="78"/>
      <c r="M10" s="80"/>
      <c r="N10" s="81"/>
      <c r="O10" s="82"/>
      <c r="P10" s="83"/>
      <c r="Q10" s="83"/>
    </row>
    <row r="11" spans="1:18" ht="21.2" customHeight="1">
      <c r="A11" s="66" t="s">
        <v>94</v>
      </c>
      <c r="B11" s="66"/>
      <c r="C11" s="74"/>
      <c r="D11" s="85">
        <v>4582407</v>
      </c>
      <c r="E11" s="85">
        <v>4879211</v>
      </c>
      <c r="F11" s="85">
        <v>5225192</v>
      </c>
      <c r="G11" s="85">
        <v>5608776</v>
      </c>
      <c r="H11" s="86">
        <v>5858481</v>
      </c>
      <c r="I11" s="84">
        <v>6086249</v>
      </c>
      <c r="J11" s="85">
        <v>6856284</v>
      </c>
      <c r="K11" s="85">
        <v>7582845</v>
      </c>
      <c r="L11" s="85">
        <v>8850739</v>
      </c>
      <c r="M11" s="85">
        <v>9879207</v>
      </c>
      <c r="N11" s="87">
        <v>11537366</v>
      </c>
      <c r="O11" s="88">
        <f>O15+O16+O19+O22+O25+O26+O27+O28+O41+O51+O54</f>
        <v>13292989.965658665</v>
      </c>
      <c r="P11" s="66" t="s">
        <v>94</v>
      </c>
      <c r="Q11" s="66"/>
      <c r="R11" s="65"/>
    </row>
    <row r="12" spans="1:18" ht="21.2" customHeight="1">
      <c r="A12" s="66"/>
      <c r="B12" s="66" t="s">
        <v>104</v>
      </c>
      <c r="C12" s="74"/>
      <c r="D12" s="85">
        <f t="shared" ref="D12:N12" si="2">D15+D16+D19+D22+D25+D26+D27+D28+D41</f>
        <v>4582407</v>
      </c>
      <c r="E12" s="85">
        <f t="shared" si="2"/>
        <v>4878685</v>
      </c>
      <c r="F12" s="85">
        <f t="shared" si="2"/>
        <v>5223522</v>
      </c>
      <c r="G12" s="85">
        <f t="shared" si="2"/>
        <v>5606944</v>
      </c>
      <c r="H12" s="86">
        <f t="shared" si="2"/>
        <v>5854113</v>
      </c>
      <c r="I12" s="84">
        <f t="shared" si="2"/>
        <v>6067056</v>
      </c>
      <c r="J12" s="85">
        <f t="shared" si="2"/>
        <v>6813938</v>
      </c>
      <c r="K12" s="85">
        <f t="shared" si="2"/>
        <v>7519502</v>
      </c>
      <c r="L12" s="85">
        <f t="shared" si="2"/>
        <v>8768229</v>
      </c>
      <c r="M12" s="85">
        <f t="shared" si="2"/>
        <v>9756791</v>
      </c>
      <c r="N12" s="87">
        <f t="shared" si="2"/>
        <v>11337997</v>
      </c>
      <c r="O12" s="88">
        <f>O15+O16+O19+O22+O25+O26+O27+O28+O41</f>
        <v>13061531.965658665</v>
      </c>
      <c r="P12" s="66"/>
      <c r="Q12" s="66" t="s">
        <v>104</v>
      </c>
      <c r="R12" s="65"/>
    </row>
    <row r="13" spans="1:18" ht="21.2" customHeight="1">
      <c r="A13" s="66"/>
      <c r="B13" s="66" t="s">
        <v>105</v>
      </c>
      <c r="C13" s="74"/>
      <c r="D13" s="85">
        <f t="shared" ref="D13:N13" si="3">D51+D54</f>
        <v>0</v>
      </c>
      <c r="E13" s="85">
        <f t="shared" si="3"/>
        <v>526</v>
      </c>
      <c r="F13" s="85">
        <f t="shared" si="3"/>
        <v>1670</v>
      </c>
      <c r="G13" s="85">
        <f t="shared" si="3"/>
        <v>1832</v>
      </c>
      <c r="H13" s="86">
        <f t="shared" si="3"/>
        <v>4367</v>
      </c>
      <c r="I13" s="84">
        <f t="shared" si="3"/>
        <v>19193</v>
      </c>
      <c r="J13" s="85">
        <f t="shared" si="3"/>
        <v>42347</v>
      </c>
      <c r="K13" s="85">
        <f t="shared" si="3"/>
        <v>63344</v>
      </c>
      <c r="L13" s="85">
        <f t="shared" si="3"/>
        <v>82510</v>
      </c>
      <c r="M13" s="85">
        <f t="shared" si="3"/>
        <v>122416</v>
      </c>
      <c r="N13" s="87">
        <f t="shared" si="3"/>
        <v>199369</v>
      </c>
      <c r="O13" s="88">
        <f>O51+O54</f>
        <v>231458</v>
      </c>
      <c r="P13" s="66"/>
      <c r="Q13" s="66" t="s">
        <v>105</v>
      </c>
      <c r="R13" s="65"/>
    </row>
    <row r="14" spans="1:18" ht="21.2" customHeight="1">
      <c r="B14" s="89"/>
      <c r="C14" s="90"/>
      <c r="D14" s="92" t="s">
        <v>12</v>
      </c>
      <c r="E14" s="92" t="s">
        <v>12</v>
      </c>
      <c r="F14" s="92" t="s">
        <v>12</v>
      </c>
      <c r="G14" s="92" t="s">
        <v>12</v>
      </c>
      <c r="H14" s="93"/>
      <c r="I14" s="91" t="s">
        <v>12</v>
      </c>
      <c r="J14" s="92" t="s">
        <v>12</v>
      </c>
      <c r="K14" s="92" t="s">
        <v>12</v>
      </c>
      <c r="L14" s="92" t="s">
        <v>12</v>
      </c>
      <c r="M14" s="92" t="s">
        <v>12</v>
      </c>
      <c r="N14" s="94"/>
      <c r="O14" s="95"/>
      <c r="P14" s="89"/>
      <c r="Q14" s="89"/>
    </row>
    <row r="15" spans="1:18" ht="21.2" customHeight="1">
      <c r="A15" s="1047" t="s">
        <v>104</v>
      </c>
      <c r="B15" s="56" t="s">
        <v>13</v>
      </c>
      <c r="C15" s="96"/>
      <c r="D15" s="98">
        <v>36143</v>
      </c>
      <c r="E15" s="98">
        <v>34729</v>
      </c>
      <c r="F15" s="98">
        <v>33018</v>
      </c>
      <c r="G15" s="98">
        <v>29375</v>
      </c>
      <c r="H15" s="99">
        <v>28036</v>
      </c>
      <c r="I15" s="97">
        <v>30669</v>
      </c>
      <c r="J15" s="98">
        <v>29257</v>
      </c>
      <c r="K15" s="98">
        <v>27435</v>
      </c>
      <c r="L15" s="98">
        <v>26259</v>
      </c>
      <c r="M15" s="98">
        <v>27812</v>
      </c>
      <c r="N15" s="87">
        <v>28485</v>
      </c>
      <c r="O15" s="519">
        <v>28469</v>
      </c>
      <c r="P15" s="56" t="s">
        <v>13</v>
      </c>
      <c r="Q15" s="56"/>
      <c r="R15" s="1048" t="s">
        <v>104</v>
      </c>
    </row>
    <row r="16" spans="1:18" ht="21.2" customHeight="1">
      <c r="A16" s="1047"/>
      <c r="B16" s="56" t="s">
        <v>14</v>
      </c>
      <c r="C16" s="96"/>
      <c r="D16" s="98">
        <v>2468</v>
      </c>
      <c r="E16" s="98">
        <v>3600</v>
      </c>
      <c r="F16" s="98">
        <v>7756</v>
      </c>
      <c r="G16" s="98">
        <v>15325</v>
      </c>
      <c r="H16" s="99">
        <v>61128</v>
      </c>
      <c r="I16" s="97">
        <v>121731</v>
      </c>
      <c r="J16" s="98">
        <v>166152</v>
      </c>
      <c r="K16" s="98">
        <v>197198</v>
      </c>
      <c r="L16" s="98">
        <v>237543</v>
      </c>
      <c r="M16" s="98">
        <v>344451</v>
      </c>
      <c r="N16" s="99">
        <v>547430</v>
      </c>
      <c r="O16" s="520">
        <f>SUM(O17:O18)</f>
        <v>849379.44265866536</v>
      </c>
      <c r="P16" s="56" t="s">
        <v>14</v>
      </c>
      <c r="Q16" s="56"/>
      <c r="R16" s="1048"/>
    </row>
    <row r="17" spans="1:20" ht="21.2" customHeight="1">
      <c r="A17" s="1047"/>
      <c r="B17" s="89"/>
      <c r="C17" s="90" t="s">
        <v>15</v>
      </c>
      <c r="D17" s="92">
        <v>3</v>
      </c>
      <c r="E17" s="92">
        <v>149</v>
      </c>
      <c r="F17" s="92">
        <v>1417</v>
      </c>
      <c r="G17" s="92">
        <v>5530</v>
      </c>
      <c r="H17" s="93">
        <v>46507</v>
      </c>
      <c r="I17" s="91">
        <v>101049</v>
      </c>
      <c r="J17" s="92">
        <v>137032</v>
      </c>
      <c r="K17" s="92">
        <v>158095</v>
      </c>
      <c r="L17" s="92">
        <v>179899</v>
      </c>
      <c r="M17" s="92">
        <v>274755</v>
      </c>
      <c r="N17" s="100">
        <v>449975</v>
      </c>
      <c r="O17" s="521">
        <v>731025.44265866536</v>
      </c>
      <c r="P17" s="89"/>
      <c r="Q17" s="89" t="s">
        <v>15</v>
      </c>
      <c r="R17" s="1048"/>
    </row>
    <row r="18" spans="1:20" ht="21.2" customHeight="1">
      <c r="A18" s="1047"/>
      <c r="B18" s="89"/>
      <c r="C18" s="90" t="s">
        <v>16</v>
      </c>
      <c r="D18" s="92">
        <v>2465</v>
      </c>
      <c r="E18" s="92">
        <v>3451</v>
      </c>
      <c r="F18" s="92">
        <v>6339</v>
      </c>
      <c r="G18" s="92">
        <v>9795</v>
      </c>
      <c r="H18" s="93">
        <v>14620</v>
      </c>
      <c r="I18" s="91">
        <v>20682</v>
      </c>
      <c r="J18" s="92">
        <v>29120</v>
      </c>
      <c r="K18" s="92">
        <v>39102</v>
      </c>
      <c r="L18" s="92">
        <v>57644</v>
      </c>
      <c r="M18" s="92">
        <v>69696</v>
      </c>
      <c r="N18" s="100">
        <v>97455</v>
      </c>
      <c r="O18" s="521">
        <v>118354</v>
      </c>
      <c r="P18" s="89"/>
      <c r="Q18" s="89" t="s">
        <v>16</v>
      </c>
      <c r="R18" s="1048"/>
    </row>
    <row r="19" spans="1:20" ht="21.2" customHeight="1">
      <c r="A19" s="1047"/>
      <c r="B19" s="56" t="s">
        <v>17</v>
      </c>
      <c r="C19" s="96"/>
      <c r="D19" s="98">
        <v>11861</v>
      </c>
      <c r="E19" s="98">
        <v>32472</v>
      </c>
      <c r="F19" s="98">
        <v>59728</v>
      </c>
      <c r="G19" s="98">
        <v>80763</v>
      </c>
      <c r="H19" s="99">
        <v>93747</v>
      </c>
      <c r="I19" s="97">
        <v>147351</v>
      </c>
      <c r="J19" s="98">
        <v>175644</v>
      </c>
      <c r="K19" s="98">
        <v>185520</v>
      </c>
      <c r="L19" s="98">
        <v>192674</v>
      </c>
      <c r="M19" s="98">
        <v>242354</v>
      </c>
      <c r="N19" s="99">
        <v>241847</v>
      </c>
      <c r="O19" s="520">
        <f>SUM(O20:O21)</f>
        <v>283455</v>
      </c>
      <c r="P19" s="56" t="s">
        <v>17</v>
      </c>
      <c r="Q19" s="56"/>
      <c r="R19" s="1048"/>
    </row>
    <row r="20" spans="1:20" ht="21.2" customHeight="1">
      <c r="A20" s="1047"/>
      <c r="B20" s="89"/>
      <c r="C20" s="90" t="s">
        <v>15</v>
      </c>
      <c r="D20" s="92">
        <v>9526</v>
      </c>
      <c r="E20" s="92">
        <v>31323</v>
      </c>
      <c r="F20" s="92">
        <v>58512</v>
      </c>
      <c r="G20" s="92">
        <v>79679</v>
      </c>
      <c r="H20" s="93">
        <v>92654</v>
      </c>
      <c r="I20" s="91">
        <v>146249</v>
      </c>
      <c r="J20" s="92">
        <v>174531</v>
      </c>
      <c r="K20" s="92">
        <v>184394</v>
      </c>
      <c r="L20" s="92">
        <v>191682</v>
      </c>
      <c r="M20" s="92">
        <v>241289</v>
      </c>
      <c r="N20" s="100">
        <v>240223</v>
      </c>
      <c r="O20" s="521">
        <v>281026</v>
      </c>
      <c r="P20" s="89"/>
      <c r="Q20" s="89" t="s">
        <v>15</v>
      </c>
      <c r="R20" s="1048"/>
    </row>
    <row r="21" spans="1:20" ht="21.2" customHeight="1">
      <c r="A21" s="1047"/>
      <c r="B21" s="89"/>
      <c r="C21" s="90" t="s">
        <v>16</v>
      </c>
      <c r="D21" s="92">
        <v>2335</v>
      </c>
      <c r="E21" s="92">
        <v>1149</v>
      </c>
      <c r="F21" s="92">
        <v>1216</v>
      </c>
      <c r="G21" s="92">
        <v>1084</v>
      </c>
      <c r="H21" s="93">
        <v>1093</v>
      </c>
      <c r="I21" s="91">
        <v>1102</v>
      </c>
      <c r="J21" s="92">
        <v>1113</v>
      </c>
      <c r="K21" s="92">
        <v>1126</v>
      </c>
      <c r="L21" s="92">
        <v>992</v>
      </c>
      <c r="M21" s="92">
        <v>1065</v>
      </c>
      <c r="N21" s="100">
        <v>1624</v>
      </c>
      <c r="O21" s="521">
        <v>2429</v>
      </c>
      <c r="P21" s="89"/>
      <c r="Q21" s="89" t="s">
        <v>16</v>
      </c>
      <c r="R21" s="1048"/>
    </row>
    <row r="22" spans="1:20" ht="21.2" customHeight="1">
      <c r="A22" s="1047"/>
      <c r="B22" s="56" t="s">
        <v>18</v>
      </c>
      <c r="C22" s="96"/>
      <c r="D22" s="98">
        <v>1082341</v>
      </c>
      <c r="E22" s="98">
        <v>918504</v>
      </c>
      <c r="F22" s="98">
        <v>867058</v>
      </c>
      <c r="G22" s="98">
        <v>780899</v>
      </c>
      <c r="H22" s="99">
        <v>660148</v>
      </c>
      <c r="I22" s="97">
        <v>606629</v>
      </c>
      <c r="J22" s="98">
        <v>792294</v>
      </c>
      <c r="K22" s="98">
        <v>965373</v>
      </c>
      <c r="L22" s="98">
        <v>814933</v>
      </c>
      <c r="M22" s="98">
        <v>892232</v>
      </c>
      <c r="N22" s="99">
        <v>581186</v>
      </c>
      <c r="O22" s="520">
        <f>SUM(O23,O24)</f>
        <v>453786.52299999999</v>
      </c>
      <c r="P22" s="56" t="s">
        <v>18</v>
      </c>
      <c r="Q22" s="56"/>
      <c r="R22" s="1048"/>
    </row>
    <row r="23" spans="1:20" ht="21.2" customHeight="1">
      <c r="A23" s="1047"/>
      <c r="B23" s="89"/>
      <c r="C23" s="90" t="s">
        <v>15</v>
      </c>
      <c r="D23" s="92">
        <v>1082335</v>
      </c>
      <c r="E23" s="92">
        <v>918325</v>
      </c>
      <c r="F23" s="92">
        <v>866884</v>
      </c>
      <c r="G23" s="92">
        <v>780805</v>
      </c>
      <c r="H23" s="93">
        <v>660083</v>
      </c>
      <c r="I23" s="91">
        <v>606549</v>
      </c>
      <c r="J23" s="92">
        <v>792075</v>
      </c>
      <c r="K23" s="92">
        <v>965120</v>
      </c>
      <c r="L23" s="92">
        <v>814537</v>
      </c>
      <c r="M23" s="92">
        <v>891015</v>
      </c>
      <c r="N23" s="100">
        <v>579882</v>
      </c>
      <c r="O23" s="521">
        <v>452156.52299999999</v>
      </c>
      <c r="P23" s="89"/>
      <c r="Q23" s="89" t="s">
        <v>15</v>
      </c>
      <c r="R23" s="1048"/>
    </row>
    <row r="24" spans="1:20" ht="21.2" customHeight="1">
      <c r="A24" s="1047"/>
      <c r="B24" s="89"/>
      <c r="C24" s="90" t="s">
        <v>16</v>
      </c>
      <c r="D24" s="92">
        <v>6</v>
      </c>
      <c r="E24" s="92">
        <v>179</v>
      </c>
      <c r="F24" s="92">
        <v>174</v>
      </c>
      <c r="G24" s="92">
        <v>94</v>
      </c>
      <c r="H24" s="93">
        <v>65</v>
      </c>
      <c r="I24" s="91">
        <v>80</v>
      </c>
      <c r="J24" s="92">
        <v>218</v>
      </c>
      <c r="K24" s="92">
        <v>253</v>
      </c>
      <c r="L24" s="92">
        <v>396</v>
      </c>
      <c r="M24" s="92">
        <v>1217</v>
      </c>
      <c r="N24" s="100">
        <v>1304</v>
      </c>
      <c r="O24" s="571">
        <v>1630</v>
      </c>
      <c r="P24" s="89"/>
      <c r="Q24" s="89" t="s">
        <v>16</v>
      </c>
      <c r="R24" s="1048"/>
    </row>
    <row r="25" spans="1:20" ht="21.2" customHeight="1">
      <c r="A25" s="1047"/>
      <c r="B25" s="56" t="s">
        <v>19</v>
      </c>
      <c r="C25" s="96"/>
      <c r="D25" s="98">
        <v>0</v>
      </c>
      <c r="E25" s="98">
        <v>0</v>
      </c>
      <c r="F25" s="98">
        <v>0</v>
      </c>
      <c r="G25" s="98">
        <v>0</v>
      </c>
      <c r="H25" s="99">
        <v>0</v>
      </c>
      <c r="I25" s="97">
        <v>0</v>
      </c>
      <c r="J25" s="98">
        <v>223</v>
      </c>
      <c r="K25" s="98">
        <v>11246</v>
      </c>
      <c r="L25" s="98">
        <v>98310</v>
      </c>
      <c r="M25" s="98">
        <v>102077</v>
      </c>
      <c r="N25" s="99">
        <v>103848</v>
      </c>
      <c r="O25" s="520">
        <v>104731</v>
      </c>
      <c r="P25" s="56" t="s">
        <v>19</v>
      </c>
      <c r="Q25" s="56"/>
      <c r="R25" s="1048"/>
    </row>
    <row r="26" spans="1:20" ht="21" customHeight="1">
      <c r="A26" s="1047"/>
      <c r="B26" s="56" t="s">
        <v>20</v>
      </c>
      <c r="C26" s="96"/>
      <c r="D26" s="98">
        <v>1355</v>
      </c>
      <c r="E26" s="98">
        <v>2558</v>
      </c>
      <c r="F26" s="98">
        <v>6208</v>
      </c>
      <c r="G26" s="98">
        <v>11114</v>
      </c>
      <c r="H26" s="99">
        <v>15726</v>
      </c>
      <c r="I26" s="97">
        <v>22126</v>
      </c>
      <c r="J26" s="98">
        <v>33449</v>
      </c>
      <c r="K26" s="98">
        <v>47833</v>
      </c>
      <c r="L26" s="98">
        <v>65277</v>
      </c>
      <c r="M26" s="98">
        <v>86959</v>
      </c>
      <c r="N26" s="87">
        <v>108472</v>
      </c>
      <c r="O26" s="519">
        <v>135046</v>
      </c>
      <c r="P26" s="56" t="s">
        <v>20</v>
      </c>
      <c r="Q26" s="56"/>
      <c r="R26" s="1048"/>
    </row>
    <row r="27" spans="1:20" s="125" customFormat="1" ht="21.2" customHeight="1">
      <c r="A27" s="1047"/>
      <c r="B27" s="56" t="s">
        <v>102</v>
      </c>
      <c r="C27" s="96"/>
      <c r="D27" s="98">
        <v>0</v>
      </c>
      <c r="E27" s="98">
        <v>0</v>
      </c>
      <c r="F27" s="98">
        <v>0</v>
      </c>
      <c r="G27" s="98">
        <v>0</v>
      </c>
      <c r="H27" s="99">
        <v>0</v>
      </c>
      <c r="I27" s="97">
        <v>0</v>
      </c>
      <c r="J27" s="98">
        <v>0</v>
      </c>
      <c r="K27" s="98">
        <v>0</v>
      </c>
      <c r="L27" s="98">
        <v>0</v>
      </c>
      <c r="M27" s="98">
        <v>0</v>
      </c>
      <c r="N27" s="87">
        <v>0</v>
      </c>
      <c r="O27" s="519">
        <v>4791</v>
      </c>
      <c r="P27" s="56" t="s">
        <v>103</v>
      </c>
      <c r="Q27" s="56"/>
      <c r="R27" s="1048"/>
    </row>
    <row r="28" spans="1:20" ht="21.2" customHeight="1">
      <c r="A28" s="1047"/>
      <c r="B28" s="56" t="s">
        <v>21</v>
      </c>
      <c r="C28" s="96"/>
      <c r="D28" s="98">
        <v>134966</v>
      </c>
      <c r="E28" s="98">
        <v>181275</v>
      </c>
      <c r="F28" s="98">
        <v>274482</v>
      </c>
      <c r="G28" s="98">
        <v>370159</v>
      </c>
      <c r="H28" s="99">
        <v>426760</v>
      </c>
      <c r="I28" s="97">
        <v>580419</v>
      </c>
      <c r="J28" s="98">
        <v>754623</v>
      </c>
      <c r="K28" s="98">
        <v>963363</v>
      </c>
      <c r="L28" s="98">
        <v>1334724</v>
      </c>
      <c r="M28" s="98">
        <v>1558492</v>
      </c>
      <c r="N28" s="101">
        <v>2821996</v>
      </c>
      <c r="O28" s="518">
        <f>SUM(O29:O40)</f>
        <v>2765657</v>
      </c>
      <c r="P28" s="56" t="s">
        <v>21</v>
      </c>
      <c r="Q28" s="56"/>
      <c r="R28" s="1048"/>
    </row>
    <row r="29" spans="1:20" ht="21.2" customHeight="1">
      <c r="A29" s="1047"/>
      <c r="B29" s="89"/>
      <c r="C29" s="90" t="s">
        <v>22</v>
      </c>
      <c r="D29" s="92">
        <v>46949</v>
      </c>
      <c r="E29" s="92">
        <v>43782</v>
      </c>
      <c r="F29" s="92">
        <v>77390</v>
      </c>
      <c r="G29" s="92">
        <v>81537</v>
      </c>
      <c r="H29" s="93">
        <v>45386</v>
      </c>
      <c r="I29" s="91">
        <v>50865</v>
      </c>
      <c r="J29" s="92">
        <v>80343</v>
      </c>
      <c r="K29" s="92">
        <v>91184</v>
      </c>
      <c r="L29" s="92">
        <v>107430</v>
      </c>
      <c r="M29" s="92">
        <v>139370</v>
      </c>
      <c r="N29" s="102">
        <v>142937</v>
      </c>
      <c r="O29" s="517">
        <v>108734</v>
      </c>
      <c r="P29" s="303"/>
      <c r="Q29" s="89" t="s">
        <v>22</v>
      </c>
      <c r="R29" s="1048"/>
    </row>
    <row r="30" spans="1:20" ht="21.2" customHeight="1">
      <c r="A30" s="1047"/>
      <c r="B30" s="89" t="s">
        <v>12</v>
      </c>
      <c r="C30" s="90" t="s">
        <v>23</v>
      </c>
      <c r="D30" s="92">
        <v>48590</v>
      </c>
      <c r="E30" s="92">
        <v>42628</v>
      </c>
      <c r="F30" s="92">
        <v>53831</v>
      </c>
      <c r="G30" s="92">
        <v>108538</v>
      </c>
      <c r="H30" s="93">
        <v>119990</v>
      </c>
      <c r="I30" s="91">
        <v>128302</v>
      </c>
      <c r="J30" s="92">
        <v>114990</v>
      </c>
      <c r="K30" s="92">
        <v>124220</v>
      </c>
      <c r="L30" s="92">
        <v>116073</v>
      </c>
      <c r="M30" s="92">
        <v>97497</v>
      </c>
      <c r="N30" s="102">
        <v>79918</v>
      </c>
      <c r="O30" s="517">
        <v>75804</v>
      </c>
      <c r="P30" s="303"/>
      <c r="Q30" s="89" t="s">
        <v>23</v>
      </c>
      <c r="R30" s="1048"/>
      <c r="T30" s="103"/>
    </row>
    <row r="31" spans="1:20" ht="21" customHeight="1">
      <c r="A31" s="1047"/>
      <c r="B31" s="89"/>
      <c r="C31" s="90" t="s">
        <v>24</v>
      </c>
      <c r="D31" s="92">
        <v>5428</v>
      </c>
      <c r="E31" s="92">
        <v>13401</v>
      </c>
      <c r="F31" s="92">
        <v>53346</v>
      </c>
      <c r="G31" s="92">
        <v>95663</v>
      </c>
      <c r="H31" s="93">
        <v>177642</v>
      </c>
      <c r="I31" s="91">
        <v>254189</v>
      </c>
      <c r="J31" s="92">
        <v>356822</v>
      </c>
      <c r="K31" s="92">
        <v>336054</v>
      </c>
      <c r="L31" s="92">
        <v>359916</v>
      </c>
      <c r="M31" s="92">
        <v>369081</v>
      </c>
      <c r="N31" s="102">
        <v>387699</v>
      </c>
      <c r="O31" s="517">
        <v>441345</v>
      </c>
      <c r="P31" s="303"/>
      <c r="Q31" s="89" t="s">
        <v>24</v>
      </c>
      <c r="R31" s="1048"/>
      <c r="T31" s="104"/>
    </row>
    <row r="32" spans="1:20" ht="21.2" customHeight="1">
      <c r="A32" s="1047"/>
      <c r="B32" s="89"/>
      <c r="C32" s="90" t="s">
        <v>25</v>
      </c>
      <c r="D32" s="92">
        <v>0</v>
      </c>
      <c r="E32" s="92">
        <v>0</v>
      </c>
      <c r="F32" s="92">
        <v>5505</v>
      </c>
      <c r="G32" s="92">
        <v>5742</v>
      </c>
      <c r="H32" s="93">
        <v>13320</v>
      </c>
      <c r="I32" s="91">
        <v>20075</v>
      </c>
      <c r="J32" s="92">
        <v>132230</v>
      </c>
      <c r="K32" s="92">
        <v>163022</v>
      </c>
      <c r="L32" s="92">
        <v>164542</v>
      </c>
      <c r="M32" s="92">
        <v>168466</v>
      </c>
      <c r="N32" s="102">
        <v>190687</v>
      </c>
      <c r="O32" s="517">
        <v>373308</v>
      </c>
      <c r="P32" s="303"/>
      <c r="Q32" s="89" t="s">
        <v>25</v>
      </c>
      <c r="R32" s="1048"/>
    </row>
    <row r="33" spans="1:18" ht="21.2" customHeight="1">
      <c r="A33" s="1047"/>
      <c r="B33" s="89"/>
      <c r="C33" s="90" t="s">
        <v>26</v>
      </c>
      <c r="D33" s="92">
        <v>33999</v>
      </c>
      <c r="E33" s="92">
        <v>32298</v>
      </c>
      <c r="F33" s="92">
        <v>34170</v>
      </c>
      <c r="G33" s="92">
        <v>35267</v>
      </c>
      <c r="H33" s="93">
        <v>29186</v>
      </c>
      <c r="I33" s="91">
        <v>24102</v>
      </c>
      <c r="J33" s="92">
        <v>23053</v>
      </c>
      <c r="K33" s="92">
        <v>24591</v>
      </c>
      <c r="L33" s="92">
        <v>23857</v>
      </c>
      <c r="M33" s="92">
        <v>23517</v>
      </c>
      <c r="N33" s="102">
        <v>24927</v>
      </c>
      <c r="O33" s="517">
        <v>15828</v>
      </c>
      <c r="P33" s="303"/>
      <c r="Q33" s="89" t="s">
        <v>26</v>
      </c>
      <c r="R33" s="1048"/>
    </row>
    <row r="34" spans="1:18" ht="21" customHeight="1">
      <c r="A34" s="1047"/>
      <c r="B34" s="89"/>
      <c r="C34" s="90" t="s">
        <v>27</v>
      </c>
      <c r="D34" s="92" t="s">
        <v>88</v>
      </c>
      <c r="E34" s="92">
        <v>49166</v>
      </c>
      <c r="F34" s="92">
        <v>50238</v>
      </c>
      <c r="G34" s="92">
        <v>43411</v>
      </c>
      <c r="H34" s="93">
        <v>41236</v>
      </c>
      <c r="I34" s="91">
        <v>49309</v>
      </c>
      <c r="J34" s="92">
        <v>23419</v>
      </c>
      <c r="K34" s="92">
        <v>23665</v>
      </c>
      <c r="L34" s="92">
        <v>56481</v>
      </c>
      <c r="M34" s="92">
        <v>49622</v>
      </c>
      <c r="N34" s="102">
        <v>5163</v>
      </c>
      <c r="O34" s="517">
        <v>44790</v>
      </c>
      <c r="P34" s="303"/>
      <c r="Q34" s="89" t="s">
        <v>27</v>
      </c>
      <c r="R34" s="1048"/>
    </row>
    <row r="35" spans="1:18" ht="21.2" customHeight="1">
      <c r="A35" s="1047"/>
      <c r="B35" s="89"/>
      <c r="C35" s="90" t="s">
        <v>28</v>
      </c>
      <c r="D35" s="92">
        <v>0</v>
      </c>
      <c r="E35" s="92">
        <v>0</v>
      </c>
      <c r="F35" s="92">
        <v>0</v>
      </c>
      <c r="G35" s="92">
        <v>0</v>
      </c>
      <c r="H35" s="93">
        <v>0</v>
      </c>
      <c r="I35" s="91">
        <v>53577</v>
      </c>
      <c r="J35" s="92">
        <v>23766</v>
      </c>
      <c r="K35" s="92">
        <v>50995</v>
      </c>
      <c r="L35" s="92">
        <v>120055</v>
      </c>
      <c r="M35" s="92">
        <v>268129</v>
      </c>
      <c r="N35" s="102">
        <v>795215</v>
      </c>
      <c r="O35" s="517">
        <v>823763</v>
      </c>
      <c r="P35" s="303"/>
      <c r="Q35" s="89" t="s">
        <v>28</v>
      </c>
      <c r="R35" s="1048"/>
    </row>
    <row r="36" spans="1:18" ht="21.2" customHeight="1">
      <c r="A36" s="1047"/>
      <c r="B36" s="89" t="s">
        <v>12</v>
      </c>
      <c r="C36" s="90" t="s">
        <v>29</v>
      </c>
      <c r="D36" s="92">
        <v>0</v>
      </c>
      <c r="E36" s="92">
        <v>0</v>
      </c>
      <c r="F36" s="92">
        <v>0</v>
      </c>
      <c r="G36" s="92">
        <v>0</v>
      </c>
      <c r="H36" s="93">
        <v>0</v>
      </c>
      <c r="I36" s="91">
        <v>0</v>
      </c>
      <c r="J36" s="92">
        <v>0</v>
      </c>
      <c r="K36" s="92">
        <v>149632</v>
      </c>
      <c r="L36" s="92">
        <v>140874</v>
      </c>
      <c r="M36" s="92">
        <v>175983</v>
      </c>
      <c r="N36" s="102">
        <v>191142</v>
      </c>
      <c r="O36" s="517">
        <v>103998</v>
      </c>
      <c r="P36" s="303"/>
      <c r="Q36" s="89" t="s">
        <v>29</v>
      </c>
      <c r="R36" s="1048"/>
    </row>
    <row r="37" spans="1:18" ht="21.2" customHeight="1">
      <c r="A37" s="1047"/>
      <c r="B37" s="89"/>
      <c r="C37" s="90" t="s">
        <v>30</v>
      </c>
      <c r="D37" s="92">
        <v>0</v>
      </c>
      <c r="E37" s="92">
        <v>0</v>
      </c>
      <c r="F37" s="92">
        <v>0</v>
      </c>
      <c r="G37" s="92">
        <v>0</v>
      </c>
      <c r="H37" s="93">
        <v>0</v>
      </c>
      <c r="I37" s="91">
        <v>0</v>
      </c>
      <c r="J37" s="92">
        <v>0</v>
      </c>
      <c r="K37" s="92">
        <v>0</v>
      </c>
      <c r="L37" s="92">
        <v>228337</v>
      </c>
      <c r="M37" s="92">
        <v>229254</v>
      </c>
      <c r="N37" s="102">
        <v>322304</v>
      </c>
      <c r="O37" s="517">
        <v>231008</v>
      </c>
      <c r="P37" s="303"/>
      <c r="Q37" s="89" t="s">
        <v>30</v>
      </c>
      <c r="R37" s="1048"/>
    </row>
    <row r="38" spans="1:18" ht="21.2" customHeight="1">
      <c r="A38" s="1047"/>
      <c r="B38" s="89" t="s">
        <v>12</v>
      </c>
      <c r="C38" s="90" t="s">
        <v>31</v>
      </c>
      <c r="D38" s="92">
        <v>0</v>
      </c>
      <c r="E38" s="92">
        <v>0</v>
      </c>
      <c r="F38" s="92">
        <v>0</v>
      </c>
      <c r="G38" s="92">
        <v>0</v>
      </c>
      <c r="H38" s="93">
        <v>0</v>
      </c>
      <c r="I38" s="91">
        <v>0</v>
      </c>
      <c r="J38" s="92">
        <v>0</v>
      </c>
      <c r="K38" s="92">
        <v>0</v>
      </c>
      <c r="L38" s="92">
        <v>17159</v>
      </c>
      <c r="M38" s="92">
        <v>37574</v>
      </c>
      <c r="N38" s="102">
        <v>41477</v>
      </c>
      <c r="O38" s="517">
        <v>78484</v>
      </c>
      <c r="P38" s="303"/>
      <c r="Q38" s="89" t="s">
        <v>31</v>
      </c>
      <c r="R38" s="1048"/>
    </row>
    <row r="39" spans="1:18" ht="21.2" customHeight="1">
      <c r="A39" s="1047"/>
      <c r="B39" s="89"/>
      <c r="C39" s="105" t="s">
        <v>32</v>
      </c>
      <c r="D39" s="92">
        <v>0</v>
      </c>
      <c r="E39" s="92">
        <v>0</v>
      </c>
      <c r="F39" s="92">
        <v>0</v>
      </c>
      <c r="G39" s="92">
        <v>0</v>
      </c>
      <c r="H39" s="93">
        <v>0</v>
      </c>
      <c r="I39" s="91">
        <v>0</v>
      </c>
      <c r="J39" s="92">
        <v>0</v>
      </c>
      <c r="K39" s="92">
        <v>0</v>
      </c>
      <c r="L39" s="92">
        <v>0</v>
      </c>
      <c r="M39" s="92">
        <v>0</v>
      </c>
      <c r="N39" s="102">
        <v>527270</v>
      </c>
      <c r="O39" s="517">
        <v>208392</v>
      </c>
      <c r="P39" s="303"/>
      <c r="Q39" s="106" t="s">
        <v>32</v>
      </c>
      <c r="R39" s="1048"/>
    </row>
    <row r="40" spans="1:18" ht="21.2" customHeight="1">
      <c r="A40" s="1047"/>
      <c r="B40" s="89"/>
      <c r="C40" s="105" t="s">
        <v>33</v>
      </c>
      <c r="D40" s="92">
        <v>0</v>
      </c>
      <c r="E40" s="92">
        <v>0</v>
      </c>
      <c r="F40" s="92">
        <v>0</v>
      </c>
      <c r="G40" s="92">
        <v>0</v>
      </c>
      <c r="H40" s="93">
        <v>0</v>
      </c>
      <c r="I40" s="91">
        <v>0</v>
      </c>
      <c r="J40" s="92">
        <v>0</v>
      </c>
      <c r="K40" s="92">
        <v>0</v>
      </c>
      <c r="L40" s="92">
        <v>0</v>
      </c>
      <c r="M40" s="92">
        <v>0</v>
      </c>
      <c r="N40" s="102">
        <v>113257</v>
      </c>
      <c r="O40" s="517">
        <v>260203</v>
      </c>
      <c r="P40" s="303"/>
      <c r="Q40" s="106" t="s">
        <v>33</v>
      </c>
      <c r="R40" s="1048"/>
    </row>
    <row r="41" spans="1:18" ht="21.2" customHeight="1">
      <c r="A41" s="1047"/>
      <c r="B41" s="56" t="s">
        <v>34</v>
      </c>
      <c r="C41" s="107"/>
      <c r="D41" s="98">
        <v>3313273</v>
      </c>
      <c r="E41" s="98">
        <v>3705547</v>
      </c>
      <c r="F41" s="98">
        <v>3975272</v>
      </c>
      <c r="G41" s="98">
        <v>4319309</v>
      </c>
      <c r="H41" s="99">
        <v>4568568</v>
      </c>
      <c r="I41" s="97">
        <v>4558131</v>
      </c>
      <c r="J41" s="98">
        <v>4862296</v>
      </c>
      <c r="K41" s="98">
        <v>5121534</v>
      </c>
      <c r="L41" s="98">
        <v>5998509</v>
      </c>
      <c r="M41" s="98">
        <v>6502414</v>
      </c>
      <c r="N41" s="101">
        <v>6904733</v>
      </c>
      <c r="O41" s="518">
        <f>SUM(O42:O50)</f>
        <v>8436217</v>
      </c>
      <c r="P41" s="56" t="s">
        <v>34</v>
      </c>
      <c r="Q41" s="108"/>
      <c r="R41" s="1048"/>
    </row>
    <row r="42" spans="1:18" ht="21.2" customHeight="1">
      <c r="A42" s="1047"/>
      <c r="B42" s="89"/>
      <c r="C42" s="90" t="s">
        <v>35</v>
      </c>
      <c r="D42" s="92">
        <v>1479555</v>
      </c>
      <c r="E42" s="92">
        <v>1735080</v>
      </c>
      <c r="F42" s="92">
        <v>1810812</v>
      </c>
      <c r="G42" s="92">
        <v>1890017</v>
      </c>
      <c r="H42" s="93">
        <v>1969304</v>
      </c>
      <c r="I42" s="91">
        <v>2015279</v>
      </c>
      <c r="J42" s="92">
        <v>2114825</v>
      </c>
      <c r="K42" s="92">
        <v>2175167</v>
      </c>
      <c r="L42" s="92">
        <v>2999138</v>
      </c>
      <c r="M42" s="92">
        <v>3343253</v>
      </c>
      <c r="N42" s="102">
        <v>4148491</v>
      </c>
      <c r="O42" s="517">
        <v>5345343</v>
      </c>
      <c r="P42" s="303"/>
      <c r="Q42" s="89" t="s">
        <v>35</v>
      </c>
      <c r="R42" s="1048"/>
    </row>
    <row r="43" spans="1:18" ht="21.2" customHeight="1">
      <c r="A43" s="1047"/>
      <c r="B43" s="89"/>
      <c r="C43" s="90" t="s">
        <v>36</v>
      </c>
      <c r="D43" s="92">
        <v>606336</v>
      </c>
      <c r="E43" s="92">
        <v>590546</v>
      </c>
      <c r="F43" s="92">
        <v>671060</v>
      </c>
      <c r="G43" s="92">
        <v>796016</v>
      </c>
      <c r="H43" s="93">
        <v>772544</v>
      </c>
      <c r="I43" s="91">
        <v>802560</v>
      </c>
      <c r="J43" s="92">
        <v>851834</v>
      </c>
      <c r="K43" s="92">
        <v>873206</v>
      </c>
      <c r="L43" s="92">
        <v>860472</v>
      </c>
      <c r="M43" s="92">
        <v>886943</v>
      </c>
      <c r="N43" s="102">
        <v>780801</v>
      </c>
      <c r="O43" s="517">
        <v>925376</v>
      </c>
      <c r="P43" s="303"/>
      <c r="Q43" s="89" t="s">
        <v>36</v>
      </c>
      <c r="R43" s="1048"/>
    </row>
    <row r="44" spans="1:18" ht="21.2" customHeight="1">
      <c r="A44" s="1047"/>
      <c r="B44" s="89"/>
      <c r="C44" s="90" t="s">
        <v>37</v>
      </c>
      <c r="D44" s="1006">
        <v>32832</v>
      </c>
      <c r="E44" s="1006">
        <v>28112</v>
      </c>
      <c r="F44" s="1006">
        <v>33794</v>
      </c>
      <c r="G44" s="1006">
        <v>35127</v>
      </c>
      <c r="H44" s="1007">
        <v>44108</v>
      </c>
      <c r="I44" s="1008">
        <v>58455</v>
      </c>
      <c r="J44" s="1006">
        <v>94406</v>
      </c>
      <c r="K44" s="1006">
        <v>184506</v>
      </c>
      <c r="L44" s="1006">
        <v>147247</v>
      </c>
      <c r="M44" s="1006">
        <v>169121</v>
      </c>
      <c r="N44" s="1009">
        <v>157178</v>
      </c>
      <c r="O44" s="524">
        <v>972271</v>
      </c>
      <c r="P44" s="303"/>
      <c r="Q44" s="89" t="s">
        <v>37</v>
      </c>
      <c r="R44" s="1048"/>
    </row>
    <row r="45" spans="1:18" ht="21.2" customHeight="1">
      <c r="A45" s="1047"/>
      <c r="B45" s="89"/>
      <c r="C45" s="90" t="s">
        <v>38</v>
      </c>
      <c r="D45" s="92">
        <v>437447</v>
      </c>
      <c r="E45" s="92">
        <v>477118</v>
      </c>
      <c r="F45" s="92">
        <v>504940</v>
      </c>
      <c r="G45" s="92">
        <v>607833</v>
      </c>
      <c r="H45" s="93">
        <v>638447</v>
      </c>
      <c r="I45" s="91">
        <v>660511</v>
      </c>
      <c r="J45" s="92">
        <v>717671</v>
      </c>
      <c r="K45" s="92">
        <v>753252</v>
      </c>
      <c r="L45" s="92">
        <v>748372</v>
      </c>
      <c r="M45" s="92">
        <v>698870</v>
      </c>
      <c r="N45" s="102">
        <v>725420</v>
      </c>
      <c r="O45" s="517">
        <v>0</v>
      </c>
      <c r="P45" s="303"/>
      <c r="Q45" s="89" t="s">
        <v>38</v>
      </c>
      <c r="R45" s="1048"/>
    </row>
    <row r="46" spans="1:18" ht="21.2" customHeight="1">
      <c r="A46" s="1047"/>
      <c r="B46" s="89"/>
      <c r="C46" s="90" t="s">
        <v>39</v>
      </c>
      <c r="D46" s="92">
        <v>399672</v>
      </c>
      <c r="E46" s="92">
        <v>335135</v>
      </c>
      <c r="F46" s="92">
        <v>371474</v>
      </c>
      <c r="G46" s="92">
        <v>375622</v>
      </c>
      <c r="H46" s="93">
        <v>568110</v>
      </c>
      <c r="I46" s="91">
        <v>543179</v>
      </c>
      <c r="J46" s="92">
        <v>618082</v>
      </c>
      <c r="K46" s="92">
        <v>681415</v>
      </c>
      <c r="L46" s="92">
        <v>752890</v>
      </c>
      <c r="M46" s="92">
        <v>899151</v>
      </c>
      <c r="N46" s="102">
        <v>837114</v>
      </c>
      <c r="O46" s="517">
        <v>807229</v>
      </c>
      <c r="P46" s="303"/>
      <c r="Q46" s="89" t="s">
        <v>39</v>
      </c>
      <c r="R46" s="1048"/>
    </row>
    <row r="47" spans="1:18" ht="21.2" customHeight="1">
      <c r="A47" s="1047"/>
      <c r="B47" s="89"/>
      <c r="C47" s="90" t="s">
        <v>40</v>
      </c>
      <c r="D47" s="92">
        <v>0</v>
      </c>
      <c r="E47" s="92">
        <v>0</v>
      </c>
      <c r="F47" s="92">
        <v>36980</v>
      </c>
      <c r="G47" s="92">
        <v>42984</v>
      </c>
      <c r="H47" s="93">
        <v>60584</v>
      </c>
      <c r="I47" s="91">
        <v>45393</v>
      </c>
      <c r="J47" s="92">
        <v>93275</v>
      </c>
      <c r="K47" s="92">
        <v>220171</v>
      </c>
      <c r="L47" s="92">
        <v>261022</v>
      </c>
      <c r="M47" s="92">
        <v>286419</v>
      </c>
      <c r="N47" s="102">
        <v>0</v>
      </c>
      <c r="O47" s="517">
        <v>0</v>
      </c>
      <c r="P47" s="303"/>
      <c r="Q47" s="89" t="s">
        <v>40</v>
      </c>
      <c r="R47" s="1048"/>
    </row>
    <row r="48" spans="1:18" ht="21.2" customHeight="1">
      <c r="A48" s="1047"/>
      <c r="B48" s="89"/>
      <c r="C48" s="105" t="s">
        <v>41</v>
      </c>
      <c r="D48" s="92">
        <v>0</v>
      </c>
      <c r="E48" s="92">
        <v>0</v>
      </c>
      <c r="F48" s="92">
        <v>0</v>
      </c>
      <c r="G48" s="92">
        <v>0</v>
      </c>
      <c r="H48" s="93">
        <v>0</v>
      </c>
      <c r="I48" s="91">
        <v>0</v>
      </c>
      <c r="J48" s="92">
        <v>0</v>
      </c>
      <c r="K48" s="92">
        <v>0</v>
      </c>
      <c r="L48" s="92">
        <v>0</v>
      </c>
      <c r="M48" s="92">
        <v>0</v>
      </c>
      <c r="N48" s="102">
        <v>58935</v>
      </c>
      <c r="O48" s="517">
        <v>207638</v>
      </c>
      <c r="P48" s="303"/>
      <c r="Q48" s="106" t="s">
        <v>41</v>
      </c>
      <c r="R48" s="1048"/>
    </row>
    <row r="49" spans="1:18" ht="21.2" customHeight="1">
      <c r="A49" s="1047"/>
      <c r="B49" s="89"/>
      <c r="C49" s="90" t="s">
        <v>42</v>
      </c>
      <c r="D49" s="92">
        <v>269065</v>
      </c>
      <c r="E49" s="92">
        <v>302830</v>
      </c>
      <c r="F49" s="92">
        <v>321222</v>
      </c>
      <c r="G49" s="92">
        <v>346792</v>
      </c>
      <c r="H49" s="93">
        <v>306861</v>
      </c>
      <c r="I49" s="91">
        <v>260354</v>
      </c>
      <c r="J49" s="92">
        <v>227497</v>
      </c>
      <c r="K49" s="92">
        <v>233816</v>
      </c>
      <c r="L49" s="92">
        <v>229368</v>
      </c>
      <c r="M49" s="92">
        <v>218657</v>
      </c>
      <c r="N49" s="102">
        <v>196794</v>
      </c>
      <c r="O49" s="517">
        <v>178360</v>
      </c>
      <c r="P49" s="303"/>
      <c r="Q49" s="89" t="s">
        <v>42</v>
      </c>
      <c r="R49" s="1048"/>
    </row>
    <row r="50" spans="1:18" ht="21.2" customHeight="1">
      <c r="A50" s="1047"/>
      <c r="B50" s="89" t="s">
        <v>12</v>
      </c>
      <c r="C50" s="90" t="s">
        <v>29</v>
      </c>
      <c r="D50" s="92">
        <v>88366</v>
      </c>
      <c r="E50" s="92">
        <v>236726</v>
      </c>
      <c r="F50" s="92">
        <v>224990</v>
      </c>
      <c r="G50" s="92">
        <v>224920</v>
      </c>
      <c r="H50" s="93">
        <v>208610</v>
      </c>
      <c r="I50" s="91">
        <v>172400</v>
      </c>
      <c r="J50" s="92">
        <v>144706</v>
      </c>
      <c r="K50" s="92">
        <v>0</v>
      </c>
      <c r="L50" s="92">
        <v>0</v>
      </c>
      <c r="M50" s="92">
        <v>0</v>
      </c>
      <c r="N50" s="102">
        <v>0</v>
      </c>
      <c r="O50" s="517">
        <v>0</v>
      </c>
      <c r="P50" s="303"/>
      <c r="Q50" s="89" t="s">
        <v>29</v>
      </c>
      <c r="R50" s="1048"/>
    </row>
    <row r="51" spans="1:18" ht="21.2" customHeight="1">
      <c r="A51" s="1049" t="s">
        <v>105</v>
      </c>
      <c r="B51" s="109" t="s">
        <v>43</v>
      </c>
      <c r="C51" s="110"/>
      <c r="D51" s="112">
        <v>0</v>
      </c>
      <c r="E51" s="112">
        <v>526</v>
      </c>
      <c r="F51" s="112">
        <v>1670</v>
      </c>
      <c r="G51" s="112">
        <v>1832</v>
      </c>
      <c r="H51" s="113">
        <v>4367</v>
      </c>
      <c r="I51" s="111">
        <v>19193</v>
      </c>
      <c r="J51" s="112">
        <v>42347</v>
      </c>
      <c r="K51" s="112">
        <v>63344</v>
      </c>
      <c r="L51" s="112">
        <v>82510</v>
      </c>
      <c r="M51" s="112">
        <v>122416</v>
      </c>
      <c r="N51" s="114">
        <v>199369</v>
      </c>
      <c r="O51" s="522">
        <f>SUM(O52:O53)</f>
        <v>230173</v>
      </c>
      <c r="P51" s="109" t="s">
        <v>43</v>
      </c>
      <c r="Q51" s="109"/>
      <c r="R51" s="1049" t="s">
        <v>105</v>
      </c>
    </row>
    <row r="52" spans="1:18" ht="21.2" customHeight="1">
      <c r="A52" s="1050"/>
      <c r="B52" s="89"/>
      <c r="C52" s="90" t="s">
        <v>15</v>
      </c>
      <c r="D52" s="116">
        <v>0</v>
      </c>
      <c r="E52" s="116">
        <v>0</v>
      </c>
      <c r="F52" s="116">
        <v>78</v>
      </c>
      <c r="G52" s="116">
        <v>421</v>
      </c>
      <c r="H52" s="116">
        <v>2888</v>
      </c>
      <c r="I52" s="115">
        <v>17578</v>
      </c>
      <c r="J52" s="116">
        <v>40436</v>
      </c>
      <c r="K52" s="116">
        <v>60730</v>
      </c>
      <c r="L52" s="116">
        <v>78987</v>
      </c>
      <c r="M52" s="116">
        <v>118348</v>
      </c>
      <c r="N52" s="117">
        <v>194714</v>
      </c>
      <c r="O52" s="524">
        <v>226069</v>
      </c>
      <c r="P52" s="89"/>
      <c r="Q52" s="89" t="s">
        <v>15</v>
      </c>
      <c r="R52" s="1050"/>
    </row>
    <row r="53" spans="1:18" ht="21.2" customHeight="1">
      <c r="A53" s="1050"/>
      <c r="B53" s="89"/>
      <c r="C53" s="90" t="s">
        <v>16</v>
      </c>
      <c r="D53" s="116">
        <v>0</v>
      </c>
      <c r="E53" s="116">
        <v>526</v>
      </c>
      <c r="F53" s="116">
        <v>1593</v>
      </c>
      <c r="G53" s="116">
        <v>1411</v>
      </c>
      <c r="H53" s="116">
        <v>1479</v>
      </c>
      <c r="I53" s="115">
        <v>1615</v>
      </c>
      <c r="J53" s="116">
        <v>1911</v>
      </c>
      <c r="K53" s="116">
        <v>2614</v>
      </c>
      <c r="L53" s="116">
        <v>3523</v>
      </c>
      <c r="M53" s="116">
        <v>4068</v>
      </c>
      <c r="N53" s="117">
        <v>4655</v>
      </c>
      <c r="O53" s="524">
        <v>4104</v>
      </c>
      <c r="P53" s="89"/>
      <c r="Q53" s="89" t="s">
        <v>16</v>
      </c>
      <c r="R53" s="1050"/>
    </row>
    <row r="54" spans="1:18" ht="21.2" customHeight="1" thickBot="1">
      <c r="A54" s="1051"/>
      <c r="B54" s="118" t="s">
        <v>98</v>
      </c>
      <c r="C54" s="119"/>
      <c r="D54" s="121">
        <v>0</v>
      </c>
      <c r="E54" s="121">
        <v>0</v>
      </c>
      <c r="F54" s="121">
        <v>0</v>
      </c>
      <c r="G54" s="121">
        <v>0</v>
      </c>
      <c r="H54" s="121">
        <v>0</v>
      </c>
      <c r="I54" s="120">
        <v>0</v>
      </c>
      <c r="J54" s="121">
        <v>0</v>
      </c>
      <c r="K54" s="121">
        <v>0</v>
      </c>
      <c r="L54" s="121">
        <v>0</v>
      </c>
      <c r="M54" s="121">
        <v>0</v>
      </c>
      <c r="N54" s="122">
        <v>0</v>
      </c>
      <c r="O54" s="523">
        <v>1285</v>
      </c>
      <c r="P54" s="118" t="s">
        <v>100</v>
      </c>
      <c r="Q54" s="118"/>
      <c r="R54" s="1051"/>
    </row>
    <row r="55" spans="1:18" ht="12" customHeight="1">
      <c r="B55" s="123"/>
    </row>
    <row r="56" spans="1:18" ht="12" customHeight="1">
      <c r="A56" s="123" t="s">
        <v>89</v>
      </c>
      <c r="B56" s="123"/>
    </row>
    <row r="57" spans="1:18" ht="12" customHeight="1">
      <c r="A57" s="123" t="s">
        <v>411</v>
      </c>
    </row>
    <row r="58" spans="1:18" ht="12" customHeight="1">
      <c r="A58" s="124" t="s">
        <v>412</v>
      </c>
    </row>
    <row r="59" spans="1:18" ht="12" customHeight="1">
      <c r="A59" s="124" t="s">
        <v>413</v>
      </c>
    </row>
    <row r="60" spans="1:18" ht="12" customHeight="1">
      <c r="A60" s="123" t="s">
        <v>414</v>
      </c>
      <c r="G60" s="104"/>
    </row>
    <row r="61" spans="1:18" ht="12" customHeight="1">
      <c r="A61" s="123" t="s">
        <v>415</v>
      </c>
      <c r="G61" s="104"/>
    </row>
    <row r="62" spans="1:18" s="123" customFormat="1" ht="12" customHeight="1">
      <c r="A62" s="123" t="s">
        <v>416</v>
      </c>
    </row>
    <row r="63" spans="1:18" s="123" customFormat="1" ht="13.5"/>
  </sheetData>
  <mergeCells count="6">
    <mergeCell ref="B5:C5"/>
    <mergeCell ref="P5:Q5"/>
    <mergeCell ref="A15:A50"/>
    <mergeCell ref="R15:R50"/>
    <mergeCell ref="A51:A54"/>
    <mergeCell ref="R51:R54"/>
  </mergeCells>
  <phoneticPr fontId="1" type="noConversion"/>
  <printOptions horizontalCentered="1"/>
  <pageMargins left="0.19685039370078741" right="0.19685039370078741" top="0.39370078740157483" bottom="0.39370078740157483" header="0" footer="0"/>
  <pageSetup paperSize="8" scale="43" orientation="landscape" r:id="rId1"/>
  <ignoredErrors>
    <ignoredError sqref="O5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W44"/>
  <sheetViews>
    <sheetView view="pageBreakPreview" zoomScale="70" zoomScaleNormal="70" zoomScaleSheetLayoutView="70" workbookViewId="0"/>
  </sheetViews>
  <sheetFormatPr defaultRowHeight="17.25" customHeight="1"/>
  <cols>
    <col min="1" max="1" width="4.125" style="44" customWidth="1"/>
    <col min="2" max="2" width="23.375" style="44" customWidth="1"/>
    <col min="3" max="20" width="11.625" style="44" customWidth="1"/>
    <col min="21" max="21" width="4.125" style="44" customWidth="1"/>
    <col min="22" max="22" width="23.375" style="44" customWidth="1"/>
    <col min="23" max="16384" width="9" style="44"/>
  </cols>
  <sheetData>
    <row r="1" spans="1:23" ht="18" customHeight="1">
      <c r="A1" s="685" t="s">
        <v>302</v>
      </c>
      <c r="B1" s="358"/>
    </row>
    <row r="2" spans="1:23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127"/>
    </row>
    <row r="3" spans="1:23" ht="16.5" customHeight="1">
      <c r="A3" s="1120" t="s">
        <v>0</v>
      </c>
      <c r="B3" s="1121"/>
      <c r="C3" s="740" t="s">
        <v>52</v>
      </c>
      <c r="D3" s="741" t="s">
        <v>53</v>
      </c>
      <c r="E3" s="741" t="s">
        <v>54</v>
      </c>
      <c r="F3" s="741" t="s">
        <v>55</v>
      </c>
      <c r="G3" s="741" t="s">
        <v>56</v>
      </c>
      <c r="H3" s="741" t="s">
        <v>57</v>
      </c>
      <c r="I3" s="741" t="s">
        <v>58</v>
      </c>
      <c r="J3" s="741" t="s">
        <v>59</v>
      </c>
      <c r="K3" s="754" t="s">
        <v>60</v>
      </c>
      <c r="L3" s="743" t="s">
        <v>61</v>
      </c>
      <c r="M3" s="741" t="s">
        <v>62</v>
      </c>
      <c r="N3" s="741" t="s">
        <v>63</v>
      </c>
      <c r="O3" s="741" t="s">
        <v>64</v>
      </c>
      <c r="P3" s="741" t="s">
        <v>65</v>
      </c>
      <c r="Q3" s="741" t="s">
        <v>66</v>
      </c>
      <c r="R3" s="741" t="s">
        <v>67</v>
      </c>
      <c r="S3" s="741" t="s">
        <v>68</v>
      </c>
      <c r="T3" s="689" t="s">
        <v>69</v>
      </c>
      <c r="U3" s="1124" t="s">
        <v>0</v>
      </c>
      <c r="V3" s="1125"/>
    </row>
    <row r="4" spans="1:23" ht="16.5" customHeight="1">
      <c r="A4" s="1122"/>
      <c r="B4" s="1123"/>
      <c r="C4" s="745" t="s">
        <v>70</v>
      </c>
      <c r="D4" s="691" t="s">
        <v>71</v>
      </c>
      <c r="E4" s="691" t="s">
        <v>72</v>
      </c>
      <c r="F4" s="691" t="s">
        <v>73</v>
      </c>
      <c r="G4" s="691" t="s">
        <v>74</v>
      </c>
      <c r="H4" s="691" t="s">
        <v>75</v>
      </c>
      <c r="I4" s="691" t="s">
        <v>76</v>
      </c>
      <c r="J4" s="691" t="s">
        <v>77</v>
      </c>
      <c r="K4" s="692" t="s">
        <v>78</v>
      </c>
      <c r="L4" s="690" t="s">
        <v>79</v>
      </c>
      <c r="M4" s="691" t="s">
        <v>80</v>
      </c>
      <c r="N4" s="691" t="s">
        <v>81</v>
      </c>
      <c r="O4" s="691" t="s">
        <v>82</v>
      </c>
      <c r="P4" s="691" t="s">
        <v>83</v>
      </c>
      <c r="Q4" s="691" t="s">
        <v>84</v>
      </c>
      <c r="R4" s="267" t="s">
        <v>85</v>
      </c>
      <c r="S4" s="267" t="s">
        <v>86</v>
      </c>
      <c r="T4" s="694" t="s">
        <v>87</v>
      </c>
      <c r="U4" s="1126"/>
      <c r="V4" s="1122"/>
    </row>
    <row r="5" spans="1:23" ht="16.5" customHeight="1">
      <c r="A5" s="66" t="s">
        <v>208</v>
      </c>
      <c r="B5" s="695"/>
      <c r="C5" s="97">
        <v>104730.60007124</v>
      </c>
      <c r="D5" s="98">
        <v>0</v>
      </c>
      <c r="E5" s="98">
        <v>0</v>
      </c>
      <c r="F5" s="98">
        <v>0</v>
      </c>
      <c r="G5" s="98">
        <v>0</v>
      </c>
      <c r="H5" s="98">
        <v>0</v>
      </c>
      <c r="I5" s="98">
        <v>0</v>
      </c>
      <c r="J5" s="98">
        <v>0</v>
      </c>
      <c r="K5" s="696">
        <v>0</v>
      </c>
      <c r="L5" s="97">
        <v>104730.60007124</v>
      </c>
      <c r="M5" s="98">
        <v>0</v>
      </c>
      <c r="N5" s="696">
        <v>0</v>
      </c>
      <c r="O5" s="697">
        <v>0</v>
      </c>
      <c r="P5" s="697">
        <v>0</v>
      </c>
      <c r="Q5" s="697">
        <v>0</v>
      </c>
      <c r="R5" s="697">
        <v>0</v>
      </c>
      <c r="S5" s="697">
        <v>0</v>
      </c>
      <c r="T5" s="698">
        <v>0</v>
      </c>
      <c r="U5" s="66" t="s">
        <v>208</v>
      </c>
      <c r="V5" s="699"/>
    </row>
    <row r="6" spans="1:23" ht="16.5" customHeight="1">
      <c r="A6" s="66" t="s">
        <v>249</v>
      </c>
      <c r="B6" s="695"/>
      <c r="C6" s="747">
        <v>496354</v>
      </c>
      <c r="D6" s="98">
        <v>0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696">
        <v>0</v>
      </c>
      <c r="L6" s="97">
        <v>496354</v>
      </c>
      <c r="M6" s="98">
        <v>0</v>
      </c>
      <c r="N6" s="696">
        <v>0</v>
      </c>
      <c r="O6" s="697">
        <v>0</v>
      </c>
      <c r="P6" s="697">
        <v>0</v>
      </c>
      <c r="Q6" s="697">
        <v>0</v>
      </c>
      <c r="R6" s="697">
        <v>0</v>
      </c>
      <c r="S6" s="697">
        <v>0</v>
      </c>
      <c r="T6" s="698">
        <v>0</v>
      </c>
      <c r="U6" s="66" t="s">
        <v>249</v>
      </c>
      <c r="V6" s="699"/>
      <c r="W6" s="47"/>
    </row>
    <row r="7" spans="1:23" ht="16.5" customHeight="1">
      <c r="A7" s="56" t="s">
        <v>209</v>
      </c>
      <c r="B7" s="96"/>
      <c r="C7" s="97"/>
      <c r="D7" s="98"/>
      <c r="E7" s="98"/>
      <c r="F7" s="98"/>
      <c r="G7" s="98"/>
      <c r="H7" s="98"/>
      <c r="I7" s="98"/>
      <c r="J7" s="98"/>
      <c r="K7" s="696"/>
      <c r="L7" s="97"/>
      <c r="M7" s="98"/>
      <c r="N7" s="696"/>
      <c r="O7" s="697"/>
      <c r="P7" s="697"/>
      <c r="Q7" s="697"/>
      <c r="R7" s="697"/>
      <c r="S7" s="697"/>
      <c r="T7" s="698"/>
      <c r="U7" s="56" t="s">
        <v>209</v>
      </c>
      <c r="V7" s="56"/>
    </row>
    <row r="8" spans="1:23" s="709" customFormat="1" ht="16.5" customHeight="1">
      <c r="A8" s="700"/>
      <c r="B8" s="701" t="s">
        <v>271</v>
      </c>
      <c r="C8" s="702">
        <f>SUM(D8:T8)</f>
        <v>255110</v>
      </c>
      <c r="D8" s="703">
        <v>0</v>
      </c>
      <c r="E8" s="703">
        <v>0</v>
      </c>
      <c r="F8" s="703">
        <v>0</v>
      </c>
      <c r="G8" s="703">
        <v>0</v>
      </c>
      <c r="H8" s="703">
        <v>0</v>
      </c>
      <c r="I8" s="704">
        <v>0</v>
      </c>
      <c r="J8" s="704">
        <v>0</v>
      </c>
      <c r="K8" s="705">
        <v>0</v>
      </c>
      <c r="L8" s="702">
        <v>254000</v>
      </c>
      <c r="M8" s="704">
        <v>0</v>
      </c>
      <c r="N8" s="705">
        <v>0</v>
      </c>
      <c r="O8" s="706">
        <v>0</v>
      </c>
      <c r="P8" s="706">
        <v>0</v>
      </c>
      <c r="Q8" s="706">
        <v>1110</v>
      </c>
      <c r="R8" s="706">
        <v>0</v>
      </c>
      <c r="S8" s="706">
        <v>0</v>
      </c>
      <c r="T8" s="707">
        <v>0</v>
      </c>
      <c r="U8" s="700"/>
      <c r="V8" s="700" t="s">
        <v>271</v>
      </c>
    </row>
    <row r="9" spans="1:23" ht="16.5" customHeight="1">
      <c r="A9" s="89"/>
      <c r="B9" s="90"/>
      <c r="C9" s="91"/>
      <c r="D9" s="92"/>
      <c r="E9" s="92"/>
      <c r="F9" s="92"/>
      <c r="G9" s="92"/>
      <c r="H9" s="92"/>
      <c r="I9" s="92"/>
      <c r="J9" s="92"/>
      <c r="K9" s="710"/>
      <c r="L9" s="91"/>
      <c r="M9" s="92"/>
      <c r="N9" s="710"/>
      <c r="O9" s="711"/>
      <c r="P9" s="711"/>
      <c r="Q9" s="711"/>
      <c r="R9" s="711"/>
      <c r="S9" s="711"/>
      <c r="T9" s="712"/>
      <c r="U9" s="89"/>
      <c r="V9" s="89"/>
    </row>
    <row r="10" spans="1:23" ht="16.5" customHeight="1">
      <c r="A10" s="56" t="s">
        <v>272</v>
      </c>
      <c r="B10" s="96"/>
      <c r="C10" s="97"/>
      <c r="D10" s="98"/>
      <c r="E10" s="98"/>
      <c r="F10" s="98"/>
      <c r="G10" s="98"/>
      <c r="H10" s="98"/>
      <c r="I10" s="98"/>
      <c r="J10" s="98"/>
      <c r="K10" s="696"/>
      <c r="L10" s="97"/>
      <c r="M10" s="98"/>
      <c r="N10" s="98"/>
      <c r="O10" s="714"/>
      <c r="P10" s="714"/>
      <c r="Q10" s="714"/>
      <c r="R10" s="714"/>
      <c r="S10" s="714"/>
      <c r="T10" s="715"/>
      <c r="U10" s="56" t="s">
        <v>272</v>
      </c>
      <c r="V10" s="56"/>
    </row>
    <row r="11" spans="1:23" ht="16.5" customHeight="1">
      <c r="A11" s="83"/>
      <c r="B11" s="717" t="s">
        <v>213</v>
      </c>
      <c r="C11" s="91">
        <f>SUM(D11:T11)</f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710">
        <v>0</v>
      </c>
      <c r="L11" s="91">
        <v>0</v>
      </c>
      <c r="M11" s="91">
        <v>0</v>
      </c>
      <c r="N11" s="92">
        <v>0</v>
      </c>
      <c r="O11" s="718">
        <v>0</v>
      </c>
      <c r="P11" s="718">
        <v>0</v>
      </c>
      <c r="Q11" s="718">
        <v>0</v>
      </c>
      <c r="R11" s="718">
        <v>0</v>
      </c>
      <c r="S11" s="718">
        <v>0</v>
      </c>
      <c r="T11" s="719">
        <v>0</v>
      </c>
      <c r="U11" s="83"/>
      <c r="V11" s="717" t="s">
        <v>213</v>
      </c>
    </row>
    <row r="12" spans="1:23" ht="16.5" customHeight="1">
      <c r="A12" s="89"/>
      <c r="B12" s="717" t="s">
        <v>214</v>
      </c>
      <c r="C12" s="91">
        <f>SUM(D12:T12)</f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710">
        <v>0</v>
      </c>
      <c r="L12" s="91">
        <v>0</v>
      </c>
      <c r="M12" s="91">
        <v>0</v>
      </c>
      <c r="N12" s="92">
        <v>0</v>
      </c>
      <c r="O12" s="718">
        <v>0</v>
      </c>
      <c r="P12" s="718">
        <v>0</v>
      </c>
      <c r="Q12" s="718">
        <v>0</v>
      </c>
      <c r="R12" s="718">
        <v>0</v>
      </c>
      <c r="S12" s="718">
        <v>0</v>
      </c>
      <c r="T12" s="719">
        <v>0</v>
      </c>
      <c r="U12" s="89"/>
      <c r="V12" s="717" t="s">
        <v>214</v>
      </c>
    </row>
    <row r="13" spans="1:23" ht="16.5" customHeight="1">
      <c r="A13" s="89"/>
      <c r="B13" s="717" t="s">
        <v>215</v>
      </c>
      <c r="C13" s="91">
        <f>SUM(D13:T13)</f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710">
        <v>0</v>
      </c>
      <c r="L13" s="91">
        <v>0</v>
      </c>
      <c r="M13" s="91">
        <v>0</v>
      </c>
      <c r="N13" s="92">
        <v>0</v>
      </c>
      <c r="O13" s="718">
        <v>0</v>
      </c>
      <c r="P13" s="718">
        <v>0</v>
      </c>
      <c r="Q13" s="718">
        <v>0</v>
      </c>
      <c r="R13" s="718">
        <v>0</v>
      </c>
      <c r="S13" s="718">
        <v>0</v>
      </c>
      <c r="T13" s="719">
        <v>0</v>
      </c>
      <c r="U13" s="89"/>
      <c r="V13" s="717" t="s">
        <v>215</v>
      </c>
    </row>
    <row r="14" spans="1:23" ht="16.5" customHeight="1">
      <c r="A14" s="89"/>
      <c r="B14" s="717" t="s">
        <v>216</v>
      </c>
      <c r="C14" s="91">
        <f>SUM(D14:T14)</f>
        <v>110</v>
      </c>
      <c r="D14" s="91">
        <v>0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710">
        <v>0</v>
      </c>
      <c r="L14" s="91">
        <v>0</v>
      </c>
      <c r="M14" s="91">
        <v>0</v>
      </c>
      <c r="N14" s="92">
        <v>0</v>
      </c>
      <c r="O14" s="718">
        <v>0</v>
      </c>
      <c r="P14" s="718">
        <v>0</v>
      </c>
      <c r="Q14" s="718">
        <v>110</v>
      </c>
      <c r="R14" s="718">
        <v>0</v>
      </c>
      <c r="S14" s="718">
        <v>0</v>
      </c>
      <c r="T14" s="719">
        <v>0</v>
      </c>
      <c r="U14" s="89"/>
      <c r="V14" s="717" t="s">
        <v>216</v>
      </c>
    </row>
    <row r="15" spans="1:23" ht="16.5" customHeight="1">
      <c r="A15" s="89"/>
      <c r="B15" s="717" t="s">
        <v>217</v>
      </c>
      <c r="C15" s="91">
        <v>254000</v>
      </c>
      <c r="D15" s="91">
        <v>0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710">
        <v>0</v>
      </c>
      <c r="L15" s="91">
        <v>254000</v>
      </c>
      <c r="M15" s="91">
        <v>0</v>
      </c>
      <c r="N15" s="92">
        <v>0</v>
      </c>
      <c r="O15" s="718">
        <v>0</v>
      </c>
      <c r="P15" s="718">
        <v>0</v>
      </c>
      <c r="Q15" s="718">
        <v>0</v>
      </c>
      <c r="R15" s="718">
        <v>0</v>
      </c>
      <c r="S15" s="718">
        <v>0</v>
      </c>
      <c r="T15" s="719">
        <v>0</v>
      </c>
      <c r="U15" s="89"/>
      <c r="V15" s="717" t="s">
        <v>217</v>
      </c>
    </row>
    <row r="16" spans="1:23" s="643" customFormat="1" ht="16.5" customHeight="1">
      <c r="A16" s="83"/>
      <c r="B16" s="720"/>
      <c r="C16" s="721"/>
      <c r="D16" s="722"/>
      <c r="E16" s="722"/>
      <c r="F16" s="722"/>
      <c r="G16" s="722"/>
      <c r="H16" s="722"/>
      <c r="I16" s="722"/>
      <c r="J16" s="722"/>
      <c r="K16" s="723"/>
      <c r="L16" s="721"/>
      <c r="M16" s="722"/>
      <c r="N16" s="722"/>
      <c r="O16" s="724"/>
      <c r="P16" s="724"/>
      <c r="Q16" s="724"/>
      <c r="R16" s="724"/>
      <c r="S16" s="724"/>
      <c r="T16" s="725"/>
      <c r="U16" s="83"/>
      <c r="V16" s="748"/>
    </row>
    <row r="17" spans="1:22" s="643" customFormat="1" ht="16.5" customHeight="1">
      <c r="A17" s="56" t="s">
        <v>258</v>
      </c>
      <c r="B17" s="695"/>
      <c r="C17" s="97"/>
      <c r="D17" s="98"/>
      <c r="E17" s="98"/>
      <c r="F17" s="98"/>
      <c r="G17" s="98"/>
      <c r="H17" s="98"/>
      <c r="I17" s="98"/>
      <c r="J17" s="98"/>
      <c r="K17" s="696"/>
      <c r="L17" s="97"/>
      <c r="M17" s="98"/>
      <c r="N17" s="98"/>
      <c r="O17" s="714"/>
      <c r="P17" s="714"/>
      <c r="Q17" s="714"/>
      <c r="R17" s="714"/>
      <c r="S17" s="714"/>
      <c r="T17" s="715"/>
      <c r="U17" s="56" t="s">
        <v>258</v>
      </c>
      <c r="V17" s="699"/>
    </row>
    <row r="18" spans="1:22" ht="16.5" customHeight="1">
      <c r="A18" s="726"/>
      <c r="B18" s="727" t="s">
        <v>219</v>
      </c>
      <c r="C18" s="91">
        <f t="shared" ref="C18:C25" si="0">SUM(D18:T18)</f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710">
        <v>0</v>
      </c>
      <c r="L18" s="91">
        <v>0</v>
      </c>
      <c r="M18" s="92">
        <v>0</v>
      </c>
      <c r="N18" s="92">
        <v>0</v>
      </c>
      <c r="O18" s="718">
        <v>0</v>
      </c>
      <c r="P18" s="718">
        <v>0</v>
      </c>
      <c r="Q18" s="718">
        <v>0</v>
      </c>
      <c r="R18" s="718">
        <v>0</v>
      </c>
      <c r="S18" s="718">
        <v>0</v>
      </c>
      <c r="T18" s="719">
        <v>0</v>
      </c>
      <c r="U18" s="726"/>
      <c r="V18" s="749" t="s">
        <v>219</v>
      </c>
    </row>
    <row r="19" spans="1:22" ht="16.5" customHeight="1">
      <c r="A19" s="89"/>
      <c r="B19" s="727" t="s">
        <v>221</v>
      </c>
      <c r="C19" s="91">
        <f t="shared" si="0"/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710">
        <v>0</v>
      </c>
      <c r="L19" s="91">
        <v>0</v>
      </c>
      <c r="M19" s="92">
        <v>0</v>
      </c>
      <c r="N19" s="92">
        <v>0</v>
      </c>
      <c r="O19" s="718">
        <v>0</v>
      </c>
      <c r="P19" s="718">
        <v>0</v>
      </c>
      <c r="Q19" s="718">
        <v>0</v>
      </c>
      <c r="R19" s="718">
        <v>0</v>
      </c>
      <c r="S19" s="718">
        <v>0</v>
      </c>
      <c r="T19" s="719">
        <v>0</v>
      </c>
      <c r="U19" s="89"/>
      <c r="V19" s="749" t="s">
        <v>221</v>
      </c>
    </row>
    <row r="20" spans="1:22" ht="16.5" customHeight="1">
      <c r="A20" s="89"/>
      <c r="B20" s="727" t="s">
        <v>223</v>
      </c>
      <c r="C20" s="91">
        <f t="shared" si="0"/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710">
        <v>0</v>
      </c>
      <c r="L20" s="91">
        <v>0</v>
      </c>
      <c r="M20" s="92">
        <v>0</v>
      </c>
      <c r="N20" s="92">
        <v>0</v>
      </c>
      <c r="O20" s="718">
        <v>0</v>
      </c>
      <c r="P20" s="718">
        <v>0</v>
      </c>
      <c r="Q20" s="718">
        <v>0</v>
      </c>
      <c r="R20" s="718">
        <v>0</v>
      </c>
      <c r="S20" s="718">
        <v>0</v>
      </c>
      <c r="T20" s="719">
        <v>0</v>
      </c>
      <c r="U20" s="89"/>
      <c r="V20" s="749" t="s">
        <v>223</v>
      </c>
    </row>
    <row r="21" spans="1:22" ht="16.5" customHeight="1">
      <c r="A21" s="89"/>
      <c r="B21" s="727" t="s">
        <v>225</v>
      </c>
      <c r="C21" s="91">
        <f t="shared" si="0"/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710">
        <v>0</v>
      </c>
      <c r="L21" s="91">
        <v>0</v>
      </c>
      <c r="M21" s="92">
        <v>0</v>
      </c>
      <c r="N21" s="92">
        <v>0</v>
      </c>
      <c r="O21" s="718">
        <v>0</v>
      </c>
      <c r="P21" s="718">
        <v>0</v>
      </c>
      <c r="Q21" s="718">
        <v>0</v>
      </c>
      <c r="R21" s="718">
        <v>0</v>
      </c>
      <c r="S21" s="718">
        <v>0</v>
      </c>
      <c r="T21" s="719">
        <v>0</v>
      </c>
      <c r="U21" s="89"/>
      <c r="V21" s="749" t="s">
        <v>225</v>
      </c>
    </row>
    <row r="22" spans="1:22" ht="16.5" customHeight="1">
      <c r="A22" s="89"/>
      <c r="B22" s="727" t="s">
        <v>227</v>
      </c>
      <c r="C22" s="91">
        <f t="shared" si="0"/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710">
        <v>0</v>
      </c>
      <c r="L22" s="91">
        <v>0</v>
      </c>
      <c r="M22" s="92">
        <v>0</v>
      </c>
      <c r="N22" s="92">
        <v>0</v>
      </c>
      <c r="O22" s="718">
        <v>0</v>
      </c>
      <c r="P22" s="718">
        <v>0</v>
      </c>
      <c r="Q22" s="718">
        <v>0</v>
      </c>
      <c r="R22" s="718">
        <v>0</v>
      </c>
      <c r="S22" s="718">
        <v>0</v>
      </c>
      <c r="T22" s="719">
        <v>0</v>
      </c>
      <c r="U22" s="89"/>
      <c r="V22" s="749" t="s">
        <v>227</v>
      </c>
    </row>
    <row r="23" spans="1:22" ht="16.5" customHeight="1">
      <c r="A23" s="89"/>
      <c r="B23" s="727" t="s">
        <v>229</v>
      </c>
      <c r="C23" s="91">
        <f t="shared" si="0"/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710">
        <v>0</v>
      </c>
      <c r="L23" s="91">
        <v>0</v>
      </c>
      <c r="M23" s="92">
        <v>0</v>
      </c>
      <c r="N23" s="92">
        <v>0</v>
      </c>
      <c r="O23" s="718">
        <v>0</v>
      </c>
      <c r="P23" s="718">
        <v>0</v>
      </c>
      <c r="Q23" s="718">
        <v>0</v>
      </c>
      <c r="R23" s="718">
        <v>0</v>
      </c>
      <c r="S23" s="718">
        <v>0</v>
      </c>
      <c r="T23" s="719">
        <v>0</v>
      </c>
      <c r="U23" s="89"/>
      <c r="V23" s="749" t="s">
        <v>229</v>
      </c>
    </row>
    <row r="24" spans="1:22" ht="16.5" customHeight="1">
      <c r="A24" s="89"/>
      <c r="B24" s="727" t="s">
        <v>273</v>
      </c>
      <c r="C24" s="91">
        <f t="shared" si="0"/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710">
        <v>0</v>
      </c>
      <c r="L24" s="91">
        <v>0</v>
      </c>
      <c r="M24" s="92">
        <v>0</v>
      </c>
      <c r="N24" s="92">
        <v>0</v>
      </c>
      <c r="O24" s="718">
        <v>0</v>
      </c>
      <c r="P24" s="718">
        <v>0</v>
      </c>
      <c r="Q24" s="718">
        <v>0</v>
      </c>
      <c r="R24" s="718">
        <v>0</v>
      </c>
      <c r="S24" s="718">
        <v>0</v>
      </c>
      <c r="T24" s="719">
        <v>0</v>
      </c>
      <c r="U24" s="89"/>
      <c r="V24" s="749" t="s">
        <v>273</v>
      </c>
    </row>
    <row r="25" spans="1:22" ht="16.5" customHeight="1">
      <c r="A25" s="89"/>
      <c r="B25" s="727" t="s">
        <v>231</v>
      </c>
      <c r="C25" s="91">
        <f t="shared" si="0"/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710">
        <v>0</v>
      </c>
      <c r="L25" s="91">
        <v>0</v>
      </c>
      <c r="M25" s="92">
        <v>0</v>
      </c>
      <c r="N25" s="92">
        <v>0</v>
      </c>
      <c r="O25" s="718">
        <v>0</v>
      </c>
      <c r="P25" s="718">
        <v>0</v>
      </c>
      <c r="Q25" s="718">
        <v>0</v>
      </c>
      <c r="R25" s="718">
        <v>0</v>
      </c>
      <c r="S25" s="718">
        <v>0</v>
      </c>
      <c r="T25" s="719">
        <v>0</v>
      </c>
      <c r="U25" s="89"/>
      <c r="V25" s="749" t="s">
        <v>231</v>
      </c>
    </row>
    <row r="26" spans="1:22" ht="16.5" customHeight="1">
      <c r="A26" s="89"/>
      <c r="B26" s="727" t="s">
        <v>403</v>
      </c>
      <c r="C26" s="91">
        <f>SUM(C18:C25)</f>
        <v>0</v>
      </c>
      <c r="D26" s="92">
        <f t="shared" ref="D26:T26" si="1">SUM(D18:D25)</f>
        <v>0</v>
      </c>
      <c r="E26" s="92">
        <f t="shared" si="1"/>
        <v>0</v>
      </c>
      <c r="F26" s="92">
        <f t="shared" si="1"/>
        <v>0</v>
      </c>
      <c r="G26" s="92">
        <f t="shared" si="1"/>
        <v>0</v>
      </c>
      <c r="H26" s="92">
        <f t="shared" si="1"/>
        <v>0</v>
      </c>
      <c r="I26" s="92">
        <f t="shared" si="1"/>
        <v>0</v>
      </c>
      <c r="J26" s="92">
        <f t="shared" si="1"/>
        <v>0</v>
      </c>
      <c r="K26" s="710">
        <f t="shared" si="1"/>
        <v>0</v>
      </c>
      <c r="L26" s="91">
        <f t="shared" si="1"/>
        <v>0</v>
      </c>
      <c r="M26" s="92">
        <f t="shared" si="1"/>
        <v>0</v>
      </c>
      <c r="N26" s="92">
        <f t="shared" si="1"/>
        <v>0</v>
      </c>
      <c r="O26" s="718">
        <f t="shared" si="1"/>
        <v>0</v>
      </c>
      <c r="P26" s="718">
        <f t="shared" si="1"/>
        <v>0</v>
      </c>
      <c r="Q26" s="718">
        <f t="shared" si="1"/>
        <v>0</v>
      </c>
      <c r="R26" s="718">
        <f t="shared" si="1"/>
        <v>0</v>
      </c>
      <c r="S26" s="718">
        <f t="shared" si="1"/>
        <v>0</v>
      </c>
      <c r="T26" s="719">
        <f t="shared" si="1"/>
        <v>0</v>
      </c>
      <c r="U26" s="89"/>
      <c r="V26" s="749" t="s">
        <v>402</v>
      </c>
    </row>
    <row r="27" spans="1:22" ht="16.5" customHeight="1">
      <c r="A27" s="89"/>
      <c r="B27" s="90"/>
      <c r="C27" s="91"/>
      <c r="D27" s="92"/>
      <c r="E27" s="92"/>
      <c r="F27" s="92"/>
      <c r="G27" s="92"/>
      <c r="H27" s="92"/>
      <c r="I27" s="92"/>
      <c r="J27" s="92"/>
      <c r="K27" s="710"/>
      <c r="L27" s="91"/>
      <c r="M27" s="92"/>
      <c r="N27" s="92"/>
      <c r="O27" s="718"/>
      <c r="P27" s="718"/>
      <c r="Q27" s="718"/>
      <c r="R27" s="718"/>
      <c r="S27" s="718"/>
      <c r="T27" s="719"/>
      <c r="U27" s="89"/>
      <c r="V27" s="89"/>
    </row>
    <row r="28" spans="1:22" ht="16.5" customHeight="1">
      <c r="A28" s="56" t="s">
        <v>260</v>
      </c>
      <c r="B28" s="96"/>
      <c r="C28" s="97"/>
      <c r="D28" s="98"/>
      <c r="E28" s="98"/>
      <c r="F28" s="98"/>
      <c r="G28" s="98"/>
      <c r="H28" s="98"/>
      <c r="I28" s="98"/>
      <c r="J28" s="98"/>
      <c r="K28" s="696"/>
      <c r="L28" s="97"/>
      <c r="M28" s="98"/>
      <c r="N28" s="98"/>
      <c r="O28" s="714"/>
      <c r="P28" s="714"/>
      <c r="Q28" s="714"/>
      <c r="R28" s="714"/>
      <c r="S28" s="714"/>
      <c r="T28" s="715"/>
      <c r="U28" s="56" t="s">
        <v>260</v>
      </c>
      <c r="V28" s="56"/>
    </row>
    <row r="29" spans="1:22" s="643" customFormat="1" ht="16.5" customHeight="1">
      <c r="A29" s="83"/>
      <c r="B29" s="90" t="s">
        <v>261</v>
      </c>
      <c r="C29" s="721">
        <f t="shared" ref="C29:C40" si="2">SUM(D29:T29)</f>
        <v>0</v>
      </c>
      <c r="D29" s="722">
        <v>0</v>
      </c>
      <c r="E29" s="722">
        <v>0</v>
      </c>
      <c r="F29" s="722">
        <v>0</v>
      </c>
      <c r="G29" s="722">
        <v>0</v>
      </c>
      <c r="H29" s="722">
        <v>0</v>
      </c>
      <c r="I29" s="722">
        <v>0</v>
      </c>
      <c r="J29" s="722">
        <v>0</v>
      </c>
      <c r="K29" s="723">
        <v>0</v>
      </c>
      <c r="L29" s="721">
        <v>0</v>
      </c>
      <c r="M29" s="722">
        <v>0</v>
      </c>
      <c r="N29" s="722">
        <v>0</v>
      </c>
      <c r="O29" s="724">
        <v>0</v>
      </c>
      <c r="P29" s="724">
        <v>0</v>
      </c>
      <c r="Q29" s="724">
        <v>0</v>
      </c>
      <c r="R29" s="724">
        <v>0</v>
      </c>
      <c r="S29" s="724">
        <v>0</v>
      </c>
      <c r="T29" s="725">
        <v>0</v>
      </c>
      <c r="U29" s="83"/>
      <c r="V29" s="89" t="s">
        <v>261</v>
      </c>
    </row>
    <row r="30" spans="1:22" ht="16.5" customHeight="1">
      <c r="A30" s="89"/>
      <c r="B30" s="90" t="s">
        <v>262</v>
      </c>
      <c r="C30" s="91">
        <f t="shared" si="2"/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710">
        <v>0</v>
      </c>
      <c r="L30" s="91">
        <v>0</v>
      </c>
      <c r="M30" s="92">
        <v>0</v>
      </c>
      <c r="N30" s="92">
        <v>0</v>
      </c>
      <c r="O30" s="718">
        <v>0</v>
      </c>
      <c r="P30" s="718">
        <v>0</v>
      </c>
      <c r="Q30" s="718">
        <v>0</v>
      </c>
      <c r="R30" s="718">
        <v>0</v>
      </c>
      <c r="S30" s="718">
        <v>0</v>
      </c>
      <c r="T30" s="719">
        <v>0</v>
      </c>
      <c r="U30" s="89"/>
      <c r="V30" s="89" t="s">
        <v>262</v>
      </c>
    </row>
    <row r="31" spans="1:22" ht="16.5" customHeight="1">
      <c r="A31" s="89"/>
      <c r="B31" s="90" t="s">
        <v>263</v>
      </c>
      <c r="C31" s="91">
        <f t="shared" si="2"/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710">
        <v>0</v>
      </c>
      <c r="L31" s="91">
        <v>0</v>
      </c>
      <c r="M31" s="92">
        <v>0</v>
      </c>
      <c r="N31" s="92">
        <v>0</v>
      </c>
      <c r="O31" s="718">
        <v>0</v>
      </c>
      <c r="P31" s="718">
        <v>0</v>
      </c>
      <c r="Q31" s="718">
        <v>0</v>
      </c>
      <c r="R31" s="718">
        <v>0</v>
      </c>
      <c r="S31" s="718">
        <v>0</v>
      </c>
      <c r="T31" s="719">
        <v>0</v>
      </c>
      <c r="U31" s="89"/>
      <c r="V31" s="89" t="s">
        <v>263</v>
      </c>
    </row>
    <row r="32" spans="1:22" ht="16.5" customHeight="1">
      <c r="A32" s="89"/>
      <c r="B32" s="90" t="s">
        <v>264</v>
      </c>
      <c r="C32" s="91">
        <f t="shared" si="2"/>
        <v>0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710">
        <v>0</v>
      </c>
      <c r="L32" s="91">
        <v>0</v>
      </c>
      <c r="M32" s="92">
        <v>0</v>
      </c>
      <c r="N32" s="92">
        <v>0</v>
      </c>
      <c r="O32" s="718">
        <v>0</v>
      </c>
      <c r="P32" s="718">
        <v>0</v>
      </c>
      <c r="Q32" s="718">
        <v>0</v>
      </c>
      <c r="R32" s="718">
        <v>0</v>
      </c>
      <c r="S32" s="718">
        <v>0</v>
      </c>
      <c r="T32" s="719">
        <v>0</v>
      </c>
      <c r="U32" s="89"/>
      <c r="V32" s="89" t="s">
        <v>264</v>
      </c>
    </row>
    <row r="33" spans="1:22" ht="16.5" customHeight="1">
      <c r="A33" s="89"/>
      <c r="B33" s="90" t="s">
        <v>265</v>
      </c>
      <c r="C33" s="91">
        <f t="shared" si="2"/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710">
        <v>0</v>
      </c>
      <c r="L33" s="91">
        <v>0</v>
      </c>
      <c r="M33" s="92">
        <v>0</v>
      </c>
      <c r="N33" s="92">
        <v>0</v>
      </c>
      <c r="O33" s="718">
        <v>0</v>
      </c>
      <c r="P33" s="718">
        <v>0</v>
      </c>
      <c r="Q33" s="718">
        <v>0</v>
      </c>
      <c r="R33" s="718">
        <v>0</v>
      </c>
      <c r="S33" s="718">
        <v>0</v>
      </c>
      <c r="T33" s="719">
        <v>0</v>
      </c>
      <c r="U33" s="89"/>
      <c r="V33" s="89" t="s">
        <v>265</v>
      </c>
    </row>
    <row r="34" spans="1:22" ht="16.5" customHeight="1">
      <c r="A34" s="89"/>
      <c r="B34" s="90" t="s">
        <v>266</v>
      </c>
      <c r="C34" s="91">
        <f t="shared" si="2"/>
        <v>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710">
        <v>0</v>
      </c>
      <c r="L34" s="91">
        <v>0</v>
      </c>
      <c r="M34" s="92">
        <v>0</v>
      </c>
      <c r="N34" s="92">
        <v>0</v>
      </c>
      <c r="O34" s="718">
        <v>0</v>
      </c>
      <c r="P34" s="718">
        <v>0</v>
      </c>
      <c r="Q34" s="718">
        <v>0</v>
      </c>
      <c r="R34" s="718">
        <v>0</v>
      </c>
      <c r="S34" s="718">
        <v>0</v>
      </c>
      <c r="T34" s="719">
        <v>0</v>
      </c>
      <c r="U34" s="89"/>
      <c r="V34" s="89" t="s">
        <v>266</v>
      </c>
    </row>
    <row r="35" spans="1:22" ht="16.5" customHeight="1">
      <c r="A35" s="89"/>
      <c r="B35" s="90" t="s">
        <v>267</v>
      </c>
      <c r="C35" s="91">
        <f t="shared" si="2"/>
        <v>0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710">
        <v>0</v>
      </c>
      <c r="L35" s="91">
        <v>0</v>
      </c>
      <c r="M35" s="92">
        <v>0</v>
      </c>
      <c r="N35" s="92">
        <v>0</v>
      </c>
      <c r="O35" s="718">
        <v>0</v>
      </c>
      <c r="P35" s="718">
        <v>0</v>
      </c>
      <c r="Q35" s="718">
        <v>0</v>
      </c>
      <c r="R35" s="718">
        <v>0</v>
      </c>
      <c r="S35" s="718">
        <v>0</v>
      </c>
      <c r="T35" s="719">
        <v>0</v>
      </c>
      <c r="U35" s="89"/>
      <c r="V35" s="89" t="s">
        <v>267</v>
      </c>
    </row>
    <row r="36" spans="1:22" ht="16.5" customHeight="1">
      <c r="A36" s="89"/>
      <c r="B36" s="90" t="s">
        <v>268</v>
      </c>
      <c r="C36" s="91">
        <f t="shared" si="2"/>
        <v>0</v>
      </c>
      <c r="D36" s="92">
        <v>0</v>
      </c>
      <c r="E36" s="92">
        <v>0</v>
      </c>
      <c r="F36" s="92">
        <v>0</v>
      </c>
      <c r="G36" s="92">
        <v>0</v>
      </c>
      <c r="H36" s="92">
        <v>0</v>
      </c>
      <c r="I36" s="92">
        <v>0</v>
      </c>
      <c r="J36" s="92">
        <v>0</v>
      </c>
      <c r="K36" s="710">
        <v>0</v>
      </c>
      <c r="L36" s="91">
        <v>0</v>
      </c>
      <c r="M36" s="92">
        <v>0</v>
      </c>
      <c r="N36" s="92">
        <v>0</v>
      </c>
      <c r="O36" s="718">
        <v>0</v>
      </c>
      <c r="P36" s="718">
        <v>0</v>
      </c>
      <c r="Q36" s="718">
        <v>0</v>
      </c>
      <c r="R36" s="718">
        <v>0</v>
      </c>
      <c r="S36" s="718">
        <v>0</v>
      </c>
      <c r="T36" s="719">
        <v>0</v>
      </c>
      <c r="U36" s="89"/>
      <c r="V36" s="89" t="s">
        <v>268</v>
      </c>
    </row>
    <row r="37" spans="1:22" ht="16.5" customHeight="1">
      <c r="A37" s="89"/>
      <c r="B37" s="90" t="s">
        <v>289</v>
      </c>
      <c r="C37" s="91">
        <f t="shared" si="2"/>
        <v>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  <c r="I37" s="92">
        <v>0</v>
      </c>
      <c r="J37" s="92">
        <v>0</v>
      </c>
      <c r="K37" s="710">
        <v>0</v>
      </c>
      <c r="L37" s="91">
        <v>0</v>
      </c>
      <c r="M37" s="92">
        <v>0</v>
      </c>
      <c r="N37" s="92">
        <v>0</v>
      </c>
      <c r="O37" s="718">
        <v>0</v>
      </c>
      <c r="P37" s="718">
        <v>0</v>
      </c>
      <c r="Q37" s="718">
        <v>0</v>
      </c>
      <c r="R37" s="718">
        <v>0</v>
      </c>
      <c r="S37" s="718">
        <v>0</v>
      </c>
      <c r="T37" s="719">
        <v>0</v>
      </c>
      <c r="U37" s="89"/>
      <c r="V37" s="89" t="s">
        <v>289</v>
      </c>
    </row>
    <row r="38" spans="1:22" ht="16.5" customHeight="1">
      <c r="A38" s="89"/>
      <c r="B38" s="90" t="s">
        <v>288</v>
      </c>
      <c r="C38" s="91">
        <f t="shared" si="2"/>
        <v>0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  <c r="I38" s="92">
        <v>0</v>
      </c>
      <c r="J38" s="92">
        <v>0</v>
      </c>
      <c r="K38" s="710">
        <v>0</v>
      </c>
      <c r="L38" s="91">
        <v>0</v>
      </c>
      <c r="M38" s="92">
        <v>0</v>
      </c>
      <c r="N38" s="92">
        <v>0</v>
      </c>
      <c r="O38" s="718">
        <v>0</v>
      </c>
      <c r="P38" s="718">
        <v>0</v>
      </c>
      <c r="Q38" s="718">
        <v>0</v>
      </c>
      <c r="R38" s="718">
        <v>0</v>
      </c>
      <c r="S38" s="718">
        <v>0</v>
      </c>
      <c r="T38" s="719">
        <v>0</v>
      </c>
      <c r="U38" s="89"/>
      <c r="V38" s="89" t="s">
        <v>288</v>
      </c>
    </row>
    <row r="39" spans="1:22" ht="16.5" customHeight="1">
      <c r="A39" s="89"/>
      <c r="B39" s="90" t="s">
        <v>287</v>
      </c>
      <c r="C39" s="91">
        <f t="shared" si="2"/>
        <v>0</v>
      </c>
      <c r="D39" s="92">
        <v>0</v>
      </c>
      <c r="E39" s="92">
        <v>0</v>
      </c>
      <c r="F39" s="92">
        <v>0</v>
      </c>
      <c r="G39" s="92">
        <v>0</v>
      </c>
      <c r="H39" s="92">
        <v>0</v>
      </c>
      <c r="I39" s="92">
        <v>0</v>
      </c>
      <c r="J39" s="92">
        <v>0</v>
      </c>
      <c r="K39" s="710">
        <v>0</v>
      </c>
      <c r="L39" s="91">
        <v>0</v>
      </c>
      <c r="M39" s="92">
        <v>0</v>
      </c>
      <c r="N39" s="92">
        <v>0</v>
      </c>
      <c r="O39" s="718">
        <v>0</v>
      </c>
      <c r="P39" s="718">
        <v>0</v>
      </c>
      <c r="Q39" s="718">
        <v>0</v>
      </c>
      <c r="R39" s="718">
        <v>0</v>
      </c>
      <c r="S39" s="718">
        <v>0</v>
      </c>
      <c r="T39" s="719">
        <v>0</v>
      </c>
      <c r="U39" s="89"/>
      <c r="V39" s="89" t="s">
        <v>287</v>
      </c>
    </row>
    <row r="40" spans="1:22" ht="16.5" customHeight="1">
      <c r="A40" s="89"/>
      <c r="B40" s="90" t="s">
        <v>286</v>
      </c>
      <c r="C40" s="91">
        <f t="shared" si="2"/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710">
        <v>0</v>
      </c>
      <c r="L40" s="91">
        <v>0</v>
      </c>
      <c r="M40" s="92">
        <v>0</v>
      </c>
      <c r="N40" s="92">
        <v>0</v>
      </c>
      <c r="O40" s="718">
        <v>0</v>
      </c>
      <c r="P40" s="718">
        <v>0</v>
      </c>
      <c r="Q40" s="718">
        <v>0</v>
      </c>
      <c r="R40" s="718">
        <v>0</v>
      </c>
      <c r="S40" s="718">
        <v>0</v>
      </c>
      <c r="T40" s="719">
        <v>0</v>
      </c>
      <c r="U40" s="89"/>
      <c r="V40" s="89" t="s">
        <v>286</v>
      </c>
    </row>
    <row r="41" spans="1:22" ht="16.5" customHeight="1">
      <c r="A41" s="89"/>
      <c r="B41" s="90" t="s">
        <v>285</v>
      </c>
      <c r="C41" s="91">
        <f>SUM(D41:T41)</f>
        <v>0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  <c r="I41" s="92">
        <v>0</v>
      </c>
      <c r="J41" s="92">
        <v>0</v>
      </c>
      <c r="K41" s="710">
        <v>0</v>
      </c>
      <c r="L41" s="91">
        <v>0</v>
      </c>
      <c r="M41" s="92">
        <v>0</v>
      </c>
      <c r="N41" s="92">
        <v>0</v>
      </c>
      <c r="O41" s="718">
        <v>0</v>
      </c>
      <c r="P41" s="718">
        <v>0</v>
      </c>
      <c r="Q41" s="718">
        <v>0</v>
      </c>
      <c r="R41" s="718">
        <v>0</v>
      </c>
      <c r="S41" s="718">
        <v>0</v>
      </c>
      <c r="T41" s="719">
        <v>0</v>
      </c>
      <c r="U41" s="89"/>
      <c r="V41" s="89" t="s">
        <v>285</v>
      </c>
    </row>
    <row r="42" spans="1:22" ht="16.5" customHeight="1" thickBot="1">
      <c r="A42" s="730"/>
      <c r="B42" s="731" t="s">
        <v>402</v>
      </c>
      <c r="C42" s="755">
        <f>SUM(C29:C41)</f>
        <v>0</v>
      </c>
      <c r="D42" s="733">
        <f t="shared" ref="D42:T42" si="3">SUM(D29:D41)</f>
        <v>0</v>
      </c>
      <c r="E42" s="733">
        <f t="shared" si="3"/>
        <v>0</v>
      </c>
      <c r="F42" s="733">
        <f t="shared" si="3"/>
        <v>0</v>
      </c>
      <c r="G42" s="733">
        <f t="shared" si="3"/>
        <v>0</v>
      </c>
      <c r="H42" s="733">
        <f t="shared" si="3"/>
        <v>0</v>
      </c>
      <c r="I42" s="733">
        <f t="shared" si="3"/>
        <v>0</v>
      </c>
      <c r="J42" s="733">
        <f t="shared" si="3"/>
        <v>0</v>
      </c>
      <c r="K42" s="734">
        <f t="shared" si="3"/>
        <v>0</v>
      </c>
      <c r="L42" s="732">
        <f t="shared" si="3"/>
        <v>0</v>
      </c>
      <c r="M42" s="733">
        <f t="shared" si="3"/>
        <v>0</v>
      </c>
      <c r="N42" s="733">
        <f t="shared" si="3"/>
        <v>0</v>
      </c>
      <c r="O42" s="735">
        <f t="shared" si="3"/>
        <v>0</v>
      </c>
      <c r="P42" s="735">
        <f t="shared" si="3"/>
        <v>0</v>
      </c>
      <c r="Q42" s="735">
        <f t="shared" si="3"/>
        <v>0</v>
      </c>
      <c r="R42" s="735">
        <f t="shared" si="3"/>
        <v>0</v>
      </c>
      <c r="S42" s="735">
        <f t="shared" si="3"/>
        <v>0</v>
      </c>
      <c r="T42" s="736">
        <f t="shared" si="3"/>
        <v>0</v>
      </c>
      <c r="U42" s="730"/>
      <c r="V42" s="730" t="s">
        <v>402</v>
      </c>
    </row>
    <row r="43" spans="1:22" ht="16.5" customHeight="1">
      <c r="A43" s="89"/>
      <c r="B43" s="89"/>
      <c r="C43" s="737"/>
      <c r="D43" s="737"/>
      <c r="E43" s="737"/>
      <c r="F43" s="737"/>
      <c r="G43" s="737"/>
      <c r="H43" s="737"/>
      <c r="I43" s="737"/>
      <c r="J43" s="737"/>
      <c r="K43" s="737"/>
      <c r="L43" s="737"/>
      <c r="M43" s="737"/>
      <c r="N43" s="737"/>
      <c r="O43" s="738"/>
      <c r="P43" s="738"/>
      <c r="Q43" s="738"/>
      <c r="R43" s="738"/>
      <c r="S43" s="738"/>
      <c r="T43" s="738"/>
      <c r="U43" s="89"/>
      <c r="V43" s="89"/>
    </row>
    <row r="44" spans="1:22" ht="16.5" customHeight="1">
      <c r="A44" s="123" t="s">
        <v>506</v>
      </c>
    </row>
  </sheetData>
  <mergeCells count="2">
    <mergeCell ref="A3:B4"/>
    <mergeCell ref="U3:V4"/>
  </mergeCells>
  <phoneticPr fontId="1" type="noConversion"/>
  <printOptions horizontalCentered="1"/>
  <pageMargins left="1.1811023622047245" right="1.1811023622047245" top="1.4960629921259843" bottom="1.5354330708661419" header="0" footer="0.31496062992125984"/>
  <pageSetup paperSize="9" scale="4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35"/>
  <sheetViews>
    <sheetView view="pageBreakPreview" zoomScale="70" zoomScaleNormal="70" zoomScaleSheetLayoutView="70" workbookViewId="0"/>
  </sheetViews>
  <sheetFormatPr defaultRowHeight="17.25" customHeight="1"/>
  <cols>
    <col min="1" max="1" width="4.125" style="44" customWidth="1"/>
    <col min="2" max="2" width="23.375" style="44" customWidth="1"/>
    <col min="3" max="20" width="11.625" style="44" customWidth="1"/>
    <col min="21" max="21" width="4.125" style="44" customWidth="1"/>
    <col min="22" max="22" width="23.375" style="44" customWidth="1"/>
    <col min="23" max="16384" width="9" style="44"/>
  </cols>
  <sheetData>
    <row r="1" spans="1:22" ht="18" customHeight="1">
      <c r="A1" s="685" t="s">
        <v>313</v>
      </c>
      <c r="B1" s="358"/>
    </row>
    <row r="2" spans="1:22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127"/>
    </row>
    <row r="3" spans="1:22" ht="16.5" customHeight="1">
      <c r="A3" s="1120" t="s">
        <v>0</v>
      </c>
      <c r="B3" s="1121"/>
      <c r="C3" s="686" t="s">
        <v>52</v>
      </c>
      <c r="D3" s="687" t="s">
        <v>53</v>
      </c>
      <c r="E3" s="687" t="s">
        <v>54</v>
      </c>
      <c r="F3" s="687" t="s">
        <v>55</v>
      </c>
      <c r="G3" s="687" t="s">
        <v>56</v>
      </c>
      <c r="H3" s="687" t="s">
        <v>57</v>
      </c>
      <c r="I3" s="687" t="s">
        <v>58</v>
      </c>
      <c r="J3" s="687" t="s">
        <v>59</v>
      </c>
      <c r="K3" s="688" t="s">
        <v>60</v>
      </c>
      <c r="L3" s="686" t="s">
        <v>61</v>
      </c>
      <c r="M3" s="687" t="s">
        <v>62</v>
      </c>
      <c r="N3" s="687" t="s">
        <v>63</v>
      </c>
      <c r="O3" s="687" t="s">
        <v>64</v>
      </c>
      <c r="P3" s="687" t="s">
        <v>65</v>
      </c>
      <c r="Q3" s="687" t="s">
        <v>66</v>
      </c>
      <c r="R3" s="687" t="s">
        <v>67</v>
      </c>
      <c r="S3" s="687" t="s">
        <v>68</v>
      </c>
      <c r="T3" s="689" t="s">
        <v>69</v>
      </c>
      <c r="U3" s="1120" t="s">
        <v>0</v>
      </c>
      <c r="V3" s="1120"/>
    </row>
    <row r="4" spans="1:22" ht="16.5" customHeight="1">
      <c r="A4" s="1122"/>
      <c r="B4" s="1123"/>
      <c r="C4" s="690" t="s">
        <v>70</v>
      </c>
      <c r="D4" s="691" t="s">
        <v>71</v>
      </c>
      <c r="E4" s="691" t="s">
        <v>72</v>
      </c>
      <c r="F4" s="691" t="s">
        <v>73</v>
      </c>
      <c r="G4" s="691" t="s">
        <v>74</v>
      </c>
      <c r="H4" s="691" t="s">
        <v>75</v>
      </c>
      <c r="I4" s="691" t="s">
        <v>76</v>
      </c>
      <c r="J4" s="691" t="s">
        <v>77</v>
      </c>
      <c r="K4" s="692" t="s">
        <v>78</v>
      </c>
      <c r="L4" s="690" t="s">
        <v>79</v>
      </c>
      <c r="M4" s="691" t="s">
        <v>80</v>
      </c>
      <c r="N4" s="691" t="s">
        <v>81</v>
      </c>
      <c r="O4" s="691" t="s">
        <v>82</v>
      </c>
      <c r="P4" s="691" t="s">
        <v>83</v>
      </c>
      <c r="Q4" s="691" t="s">
        <v>84</v>
      </c>
      <c r="R4" s="267" t="s">
        <v>85</v>
      </c>
      <c r="S4" s="267" t="s">
        <v>86</v>
      </c>
      <c r="T4" s="694" t="s">
        <v>87</v>
      </c>
      <c r="U4" s="1122"/>
      <c r="V4" s="1122"/>
    </row>
    <row r="5" spans="1:22" ht="16.5" customHeight="1">
      <c r="A5" s="66" t="s">
        <v>208</v>
      </c>
      <c r="B5" s="695"/>
      <c r="C5" s="97">
        <v>135046.17909393736</v>
      </c>
      <c r="D5" s="98">
        <v>8790.3666763920028</v>
      </c>
      <c r="E5" s="98">
        <v>1494.7329411599999</v>
      </c>
      <c r="F5" s="98">
        <v>4563.5887303380023</v>
      </c>
      <c r="G5" s="98">
        <v>3892.0748536751989</v>
      </c>
      <c r="H5" s="98">
        <v>3014.7054835679992</v>
      </c>
      <c r="I5" s="98">
        <v>2536.6512634620003</v>
      </c>
      <c r="J5" s="98">
        <v>2660.8887539220013</v>
      </c>
      <c r="K5" s="696">
        <v>3815.0115680879999</v>
      </c>
      <c r="L5" s="97">
        <v>29829.51441608907</v>
      </c>
      <c r="M5" s="98">
        <v>11040.920137988327</v>
      </c>
      <c r="N5" s="696">
        <v>5633.8731120215762</v>
      </c>
      <c r="O5" s="697">
        <v>11808.775170879529</v>
      </c>
      <c r="P5" s="697">
        <v>15076.768225137601</v>
      </c>
      <c r="Q5" s="697">
        <v>11547.176766485989</v>
      </c>
      <c r="R5" s="697">
        <v>8099.5154600400201</v>
      </c>
      <c r="S5" s="697">
        <v>9710.2911609300354</v>
      </c>
      <c r="T5" s="698">
        <v>1531.3243737599998</v>
      </c>
      <c r="U5" s="66" t="s">
        <v>208</v>
      </c>
      <c r="V5" s="699"/>
    </row>
    <row r="6" spans="1:22" ht="16.5" customHeight="1">
      <c r="A6" s="56" t="s">
        <v>209</v>
      </c>
      <c r="B6" s="96"/>
      <c r="C6" s="97"/>
      <c r="D6" s="98"/>
      <c r="E6" s="98"/>
      <c r="F6" s="98"/>
      <c r="G6" s="98"/>
      <c r="H6" s="98"/>
      <c r="I6" s="98"/>
      <c r="J6" s="98"/>
      <c r="K6" s="696"/>
      <c r="L6" s="97"/>
      <c r="M6" s="98"/>
      <c r="N6" s="696"/>
      <c r="O6" s="697"/>
      <c r="P6" s="697"/>
      <c r="Q6" s="697"/>
      <c r="R6" s="697"/>
      <c r="S6" s="697"/>
      <c r="T6" s="698"/>
      <c r="U6" s="56" t="s">
        <v>209</v>
      </c>
      <c r="V6" s="56"/>
    </row>
    <row r="7" spans="1:22" s="709" customFormat="1" ht="16.5" customHeight="1">
      <c r="A7" s="700"/>
      <c r="B7" s="701" t="s">
        <v>312</v>
      </c>
      <c r="C7" s="702">
        <v>851907.29726666783</v>
      </c>
      <c r="D7" s="703">
        <v>54741.553</v>
      </c>
      <c r="E7" s="703">
        <v>9358.2499999999982</v>
      </c>
      <c r="F7" s="703">
        <v>29512.074999999997</v>
      </c>
      <c r="G7" s="703">
        <v>23563.993000000006</v>
      </c>
      <c r="H7" s="703">
        <v>17921.62</v>
      </c>
      <c r="I7" s="704">
        <v>15152.082000000004</v>
      </c>
      <c r="J7" s="704">
        <v>17866.631999999998</v>
      </c>
      <c r="K7" s="705">
        <v>35267.892000000007</v>
      </c>
      <c r="L7" s="702">
        <v>181495.49260000119</v>
      </c>
      <c r="M7" s="704">
        <v>69570.504000000044</v>
      </c>
      <c r="N7" s="705">
        <v>33668.086999999985</v>
      </c>
      <c r="O7" s="706">
        <v>70603.624999999985</v>
      </c>
      <c r="P7" s="706">
        <v>97004.47000000003</v>
      </c>
      <c r="Q7" s="706">
        <v>73677.987666666653</v>
      </c>
      <c r="R7" s="706">
        <v>55391.55599999999</v>
      </c>
      <c r="S7" s="706">
        <v>58167.681999999993</v>
      </c>
      <c r="T7" s="707">
        <v>8943.7960000000003</v>
      </c>
      <c r="U7" s="700"/>
      <c r="V7" s="700" t="s">
        <v>312</v>
      </c>
    </row>
    <row r="8" spans="1:22" ht="16.5" customHeight="1">
      <c r="A8" s="89"/>
      <c r="B8" s="90"/>
      <c r="C8" s="91"/>
      <c r="D8" s="92"/>
      <c r="E8" s="92"/>
      <c r="F8" s="92"/>
      <c r="G8" s="92"/>
      <c r="H8" s="92"/>
      <c r="I8" s="92"/>
      <c r="J8" s="92"/>
      <c r="K8" s="710"/>
      <c r="L8" s="91"/>
      <c r="M8" s="92"/>
      <c r="N8" s="710"/>
      <c r="O8" s="711"/>
      <c r="P8" s="711"/>
      <c r="Q8" s="711"/>
      <c r="R8" s="711"/>
      <c r="S8" s="711"/>
      <c r="T8" s="712"/>
      <c r="U8" s="89"/>
      <c r="V8" s="89"/>
    </row>
    <row r="9" spans="1:22" ht="16.5" customHeight="1">
      <c r="A9" s="56" t="s">
        <v>311</v>
      </c>
      <c r="B9" s="96"/>
      <c r="C9" s="97"/>
      <c r="D9" s="98"/>
      <c r="E9" s="98"/>
      <c r="F9" s="98"/>
      <c r="G9" s="98"/>
      <c r="H9" s="98"/>
      <c r="I9" s="98"/>
      <c r="J9" s="98"/>
      <c r="K9" s="696"/>
      <c r="L9" s="97"/>
      <c r="M9" s="98"/>
      <c r="N9" s="98"/>
      <c r="O9" s="714"/>
      <c r="P9" s="714"/>
      <c r="Q9" s="714"/>
      <c r="R9" s="714"/>
      <c r="S9" s="714"/>
      <c r="T9" s="715"/>
      <c r="U9" s="56" t="s">
        <v>311</v>
      </c>
      <c r="V9" s="56"/>
    </row>
    <row r="10" spans="1:22" ht="16.5" customHeight="1">
      <c r="A10" s="83"/>
      <c r="B10" s="717" t="s">
        <v>213</v>
      </c>
      <c r="C10" s="91">
        <v>174346.63599999997</v>
      </c>
      <c r="D10" s="91">
        <v>9832.8260000000009</v>
      </c>
      <c r="E10" s="91">
        <v>1774.3400000000001</v>
      </c>
      <c r="F10" s="91">
        <v>7407.4770000000008</v>
      </c>
      <c r="G10" s="91">
        <v>3010.5259999999998</v>
      </c>
      <c r="H10" s="91">
        <v>1584.3</v>
      </c>
      <c r="I10" s="91">
        <v>2284.241</v>
      </c>
      <c r="J10" s="91">
        <v>5278.5069999999996</v>
      </c>
      <c r="K10" s="710">
        <v>24408.812000000002</v>
      </c>
      <c r="L10" s="91">
        <v>24581.474999999995</v>
      </c>
      <c r="M10" s="91">
        <v>14094.117</v>
      </c>
      <c r="N10" s="92">
        <v>3418.502</v>
      </c>
      <c r="O10" s="718">
        <v>8383.3410000000003</v>
      </c>
      <c r="P10" s="718">
        <v>21901.43</v>
      </c>
      <c r="Q10" s="718">
        <v>15766.863000000001</v>
      </c>
      <c r="R10" s="718">
        <v>18799.224000000002</v>
      </c>
      <c r="S10" s="718">
        <v>10898.159</v>
      </c>
      <c r="T10" s="719">
        <v>922.49600000000009</v>
      </c>
      <c r="U10" s="83"/>
      <c r="V10" s="717" t="s">
        <v>213</v>
      </c>
    </row>
    <row r="11" spans="1:22" ht="16.5" customHeight="1">
      <c r="A11" s="89"/>
      <c r="B11" s="717" t="s">
        <v>214</v>
      </c>
      <c r="C11" s="91">
        <v>124914.62700000001</v>
      </c>
      <c r="D11" s="91">
        <v>7700.1170000000002</v>
      </c>
      <c r="E11" s="91">
        <v>864</v>
      </c>
      <c r="F11" s="91">
        <v>7538.7479999999996</v>
      </c>
      <c r="G11" s="91">
        <v>5088.759</v>
      </c>
      <c r="H11" s="91">
        <v>3065.91</v>
      </c>
      <c r="I11" s="91">
        <v>1883.4510000000002</v>
      </c>
      <c r="J11" s="91">
        <v>7110.1050000000005</v>
      </c>
      <c r="K11" s="710">
        <v>8040.68</v>
      </c>
      <c r="L11" s="91">
        <v>19889.780999999995</v>
      </c>
      <c r="M11" s="91">
        <v>4435.2710000000006</v>
      </c>
      <c r="N11" s="92">
        <v>5436.1359999999995</v>
      </c>
      <c r="O11" s="718">
        <v>12054.485000000002</v>
      </c>
      <c r="P11" s="718">
        <v>20562.331000000002</v>
      </c>
      <c r="Q11" s="718">
        <v>8917.2880000000005</v>
      </c>
      <c r="R11" s="718">
        <v>6728.5420000000004</v>
      </c>
      <c r="S11" s="718">
        <v>4902.223</v>
      </c>
      <c r="T11" s="719">
        <v>696.8</v>
      </c>
      <c r="U11" s="89"/>
      <c r="V11" s="717" t="s">
        <v>214</v>
      </c>
    </row>
    <row r="12" spans="1:22" ht="16.5" customHeight="1">
      <c r="A12" s="89"/>
      <c r="B12" s="717" t="s">
        <v>215</v>
      </c>
      <c r="C12" s="91">
        <v>121464.60299999999</v>
      </c>
      <c r="D12" s="91">
        <v>4376.8500000000004</v>
      </c>
      <c r="E12" s="91">
        <v>539.1</v>
      </c>
      <c r="F12" s="91">
        <v>2697.7400000000002</v>
      </c>
      <c r="G12" s="91">
        <v>4988.4489999999996</v>
      </c>
      <c r="H12" s="91">
        <v>1059.2</v>
      </c>
      <c r="I12" s="91">
        <v>1892.74</v>
      </c>
      <c r="J12" s="91">
        <v>1356.31</v>
      </c>
      <c r="K12" s="710">
        <v>2818.3999999999996</v>
      </c>
      <c r="L12" s="91">
        <v>31115.684999999994</v>
      </c>
      <c r="M12" s="91">
        <v>12624.048999999999</v>
      </c>
      <c r="N12" s="92">
        <v>6348.28</v>
      </c>
      <c r="O12" s="718">
        <v>9603.31</v>
      </c>
      <c r="P12" s="718">
        <v>14972.72</v>
      </c>
      <c r="Q12" s="718">
        <v>7740.3200000000006</v>
      </c>
      <c r="R12" s="718">
        <v>6169.25</v>
      </c>
      <c r="S12" s="718">
        <v>11342.2</v>
      </c>
      <c r="T12" s="719">
        <v>1820</v>
      </c>
      <c r="U12" s="89"/>
      <c r="V12" s="717" t="s">
        <v>215</v>
      </c>
    </row>
    <row r="13" spans="1:22" ht="16.5" customHeight="1">
      <c r="A13" s="89"/>
      <c r="B13" s="717" t="s">
        <v>216</v>
      </c>
      <c r="C13" s="91">
        <v>123838.37399999994</v>
      </c>
      <c r="D13" s="91">
        <v>7597.93</v>
      </c>
      <c r="E13" s="91">
        <v>1343.88</v>
      </c>
      <c r="F13" s="91">
        <v>3339.06</v>
      </c>
      <c r="G13" s="91">
        <v>2987.7789999999995</v>
      </c>
      <c r="H13" s="91">
        <v>2773.1</v>
      </c>
      <c r="I13" s="91">
        <v>1796.9</v>
      </c>
      <c r="J13" s="91">
        <v>755.51</v>
      </c>
      <c r="K13" s="710"/>
      <c r="L13" s="91">
        <v>29962.410999999927</v>
      </c>
      <c r="M13" s="91">
        <v>10328.897000000004</v>
      </c>
      <c r="N13" s="92">
        <v>3212.5190000000002</v>
      </c>
      <c r="O13" s="718">
        <v>18044.398999999998</v>
      </c>
      <c r="P13" s="718">
        <v>13179.319</v>
      </c>
      <c r="Q13" s="718">
        <v>14627.19</v>
      </c>
      <c r="R13" s="718">
        <v>5582.6299999999992</v>
      </c>
      <c r="S13" s="718">
        <v>4022.85</v>
      </c>
      <c r="T13" s="719">
        <v>4284</v>
      </c>
      <c r="U13" s="89"/>
      <c r="V13" s="717" t="s">
        <v>216</v>
      </c>
    </row>
    <row r="14" spans="1:22" ht="16.5" customHeight="1">
      <c r="A14" s="89"/>
      <c r="B14" s="717" t="s">
        <v>217</v>
      </c>
      <c r="C14" s="91">
        <v>73514.81726666668</v>
      </c>
      <c r="D14" s="91">
        <v>7813.48</v>
      </c>
      <c r="E14" s="91">
        <v>352.5</v>
      </c>
      <c r="F14" s="91">
        <v>457.62</v>
      </c>
      <c r="G14" s="91">
        <v>2284.08</v>
      </c>
      <c r="H14" s="91">
        <v>2235.5699999999997</v>
      </c>
      <c r="I14" s="91">
        <v>606.25</v>
      </c>
      <c r="J14" s="91">
        <v>478.6</v>
      </c>
      <c r="K14" s="710"/>
      <c r="L14" s="91">
        <v>21998.840600000021</v>
      </c>
      <c r="M14" s="91">
        <v>2707.0199999999995</v>
      </c>
      <c r="N14" s="92">
        <v>4116.3600000000006</v>
      </c>
      <c r="O14" s="718">
        <v>9737.49</v>
      </c>
      <c r="P14" s="718">
        <v>4561.17</v>
      </c>
      <c r="Q14" s="718">
        <v>6589.496666666666</v>
      </c>
      <c r="R14" s="718">
        <v>4570.5099999999993</v>
      </c>
      <c r="S14" s="718">
        <v>4327.33</v>
      </c>
      <c r="T14" s="719">
        <v>678.5</v>
      </c>
      <c r="U14" s="89"/>
      <c r="V14" s="717" t="s">
        <v>217</v>
      </c>
    </row>
    <row r="15" spans="1:22" s="643" customFormat="1" ht="16.5" customHeight="1">
      <c r="A15" s="83"/>
      <c r="B15" s="720"/>
      <c r="C15" s="721"/>
      <c r="D15" s="722"/>
      <c r="E15" s="722"/>
      <c r="F15" s="722"/>
      <c r="G15" s="722"/>
      <c r="H15" s="722"/>
      <c r="I15" s="722"/>
      <c r="J15" s="722"/>
      <c r="K15" s="723"/>
      <c r="L15" s="721"/>
      <c r="M15" s="722"/>
      <c r="N15" s="722"/>
      <c r="O15" s="724"/>
      <c r="P15" s="724"/>
      <c r="Q15" s="724"/>
      <c r="R15" s="724"/>
      <c r="S15" s="724"/>
      <c r="T15" s="725"/>
      <c r="U15" s="83"/>
      <c r="V15" s="748"/>
    </row>
    <row r="16" spans="1:22" s="643" customFormat="1" ht="16.5" customHeight="1">
      <c r="A16" s="56" t="s">
        <v>310</v>
      </c>
      <c r="B16" s="695"/>
      <c r="C16" s="97"/>
      <c r="D16" s="98"/>
      <c r="E16" s="98"/>
      <c r="F16" s="98"/>
      <c r="G16" s="98"/>
      <c r="H16" s="98"/>
      <c r="I16" s="98"/>
      <c r="J16" s="98"/>
      <c r="K16" s="696"/>
      <c r="L16" s="97"/>
      <c r="M16" s="98"/>
      <c r="N16" s="98"/>
      <c r="O16" s="714"/>
      <c r="P16" s="714"/>
      <c r="Q16" s="714"/>
      <c r="R16" s="714"/>
      <c r="S16" s="714"/>
      <c r="T16" s="715"/>
      <c r="U16" s="56" t="s">
        <v>310</v>
      </c>
      <c r="V16" s="699"/>
    </row>
    <row r="17" spans="1:22" ht="16.5" customHeight="1">
      <c r="A17" s="726"/>
      <c r="B17" s="727" t="s">
        <v>219</v>
      </c>
      <c r="C17" s="91">
        <v>27670.55</v>
      </c>
      <c r="D17" s="92">
        <v>1154</v>
      </c>
      <c r="E17" s="92">
        <v>52.5</v>
      </c>
      <c r="F17" s="92">
        <v>210</v>
      </c>
      <c r="G17" s="92">
        <v>1487.5</v>
      </c>
      <c r="H17" s="92">
        <v>17.5</v>
      </c>
      <c r="I17" s="92">
        <v>70</v>
      </c>
      <c r="J17" s="92">
        <v>105</v>
      </c>
      <c r="K17" s="710">
        <v>70</v>
      </c>
      <c r="L17" s="91">
        <v>12032.5</v>
      </c>
      <c r="M17" s="92">
        <v>5223.05</v>
      </c>
      <c r="N17" s="92">
        <v>1382.5</v>
      </c>
      <c r="O17" s="718">
        <v>2520</v>
      </c>
      <c r="P17" s="718">
        <v>945</v>
      </c>
      <c r="Q17" s="718">
        <v>437.5</v>
      </c>
      <c r="R17" s="718">
        <v>997.5</v>
      </c>
      <c r="S17" s="718">
        <v>966</v>
      </c>
      <c r="T17" s="719">
        <v>0</v>
      </c>
      <c r="U17" s="726"/>
      <c r="V17" s="749" t="s">
        <v>219</v>
      </c>
    </row>
    <row r="18" spans="1:22" ht="16.5" customHeight="1">
      <c r="A18" s="89"/>
      <c r="B18" s="727" t="s">
        <v>221</v>
      </c>
      <c r="C18" s="91">
        <v>91507.82699999999</v>
      </c>
      <c r="D18" s="92">
        <v>7367.02</v>
      </c>
      <c r="E18" s="92">
        <v>1721.84</v>
      </c>
      <c r="F18" s="92">
        <v>6075.4769999999999</v>
      </c>
      <c r="G18" s="92">
        <v>319.02600000000001</v>
      </c>
      <c r="H18" s="92">
        <v>1566.8</v>
      </c>
      <c r="I18" s="92">
        <v>1549.8409999999999</v>
      </c>
      <c r="J18" s="92">
        <v>3817.9159999999997</v>
      </c>
      <c r="K18" s="710">
        <v>9506.6919999999991</v>
      </c>
      <c r="L18" s="91">
        <v>6155.4290000000001</v>
      </c>
      <c r="M18" s="92">
        <v>8386.0669999999991</v>
      </c>
      <c r="N18" s="92">
        <v>1534.1019999999999</v>
      </c>
      <c r="O18" s="718">
        <v>4476.26</v>
      </c>
      <c r="P18" s="718">
        <v>8795.4639999999999</v>
      </c>
      <c r="Q18" s="718">
        <v>8895.6389999999992</v>
      </c>
      <c r="R18" s="718">
        <v>14543.224</v>
      </c>
      <c r="S18" s="718">
        <v>6797.03</v>
      </c>
      <c r="T18" s="719">
        <v>0</v>
      </c>
      <c r="U18" s="89"/>
      <c r="V18" s="749" t="s">
        <v>221</v>
      </c>
    </row>
    <row r="19" spans="1:22" ht="16.5" customHeight="1">
      <c r="A19" s="89"/>
      <c r="B19" s="727" t="s">
        <v>223</v>
      </c>
      <c r="C19" s="91">
        <v>36750.673000000003</v>
      </c>
      <c r="D19" s="92">
        <v>920.42599999999993</v>
      </c>
      <c r="E19" s="92">
        <v>0</v>
      </c>
      <c r="F19" s="92">
        <v>1122</v>
      </c>
      <c r="G19" s="92">
        <v>1204</v>
      </c>
      <c r="H19" s="92">
        <v>0</v>
      </c>
      <c r="I19" s="92">
        <v>429</v>
      </c>
      <c r="J19" s="92">
        <v>1355.5909999999999</v>
      </c>
      <c r="K19" s="710">
        <v>14832.119999999999</v>
      </c>
      <c r="L19" s="91">
        <v>6101.165</v>
      </c>
      <c r="M19" s="92">
        <v>485</v>
      </c>
      <c r="N19" s="92">
        <v>501.9</v>
      </c>
      <c r="O19" s="718">
        <v>1154.9670000000001</v>
      </c>
      <c r="P19" s="718">
        <v>3755.7799999999997</v>
      </c>
      <c r="Q19" s="718">
        <v>1799.7239999999999</v>
      </c>
      <c r="R19" s="718">
        <v>3089</v>
      </c>
      <c r="S19" s="718">
        <v>0</v>
      </c>
      <c r="T19" s="719">
        <v>0</v>
      </c>
      <c r="U19" s="89"/>
      <c r="V19" s="749" t="s">
        <v>223</v>
      </c>
    </row>
    <row r="20" spans="1:22" ht="16.5" customHeight="1">
      <c r="A20" s="89"/>
      <c r="B20" s="727" t="s">
        <v>225</v>
      </c>
      <c r="C20" s="91">
        <v>830.26099999999997</v>
      </c>
      <c r="D20" s="92">
        <v>391.38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710">
        <v>0</v>
      </c>
      <c r="L20" s="91">
        <v>70.881</v>
      </c>
      <c r="M20" s="92">
        <v>0</v>
      </c>
      <c r="N20" s="92">
        <v>0</v>
      </c>
      <c r="O20" s="718">
        <v>0</v>
      </c>
      <c r="P20" s="718">
        <v>368</v>
      </c>
      <c r="Q20" s="718">
        <v>0</v>
      </c>
      <c r="R20" s="718">
        <v>0</v>
      </c>
      <c r="S20" s="718">
        <v>0</v>
      </c>
      <c r="T20" s="719">
        <v>0</v>
      </c>
      <c r="U20" s="89"/>
      <c r="V20" s="749" t="s">
        <v>225</v>
      </c>
    </row>
    <row r="21" spans="1:22" ht="16.5" customHeight="1">
      <c r="A21" s="89"/>
      <c r="B21" s="727" t="s">
        <v>227</v>
      </c>
      <c r="C21" s="91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710">
        <v>0</v>
      </c>
      <c r="L21" s="91">
        <v>0</v>
      </c>
      <c r="M21" s="92">
        <v>0</v>
      </c>
      <c r="N21" s="92">
        <v>0</v>
      </c>
      <c r="O21" s="718">
        <v>0</v>
      </c>
      <c r="P21" s="718">
        <v>0</v>
      </c>
      <c r="Q21" s="718">
        <v>0</v>
      </c>
      <c r="R21" s="718">
        <v>0</v>
      </c>
      <c r="S21" s="718">
        <v>0</v>
      </c>
      <c r="T21" s="719">
        <v>0</v>
      </c>
      <c r="U21" s="89"/>
      <c r="V21" s="749" t="s">
        <v>227</v>
      </c>
    </row>
    <row r="22" spans="1:22" ht="16.5" customHeight="1">
      <c r="A22" s="89"/>
      <c r="B22" s="727" t="s">
        <v>229</v>
      </c>
      <c r="C22" s="91">
        <v>17248.325000000001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235.4</v>
      </c>
      <c r="J22" s="92">
        <v>0</v>
      </c>
      <c r="K22" s="710">
        <v>0</v>
      </c>
      <c r="L22" s="91">
        <v>52</v>
      </c>
      <c r="M22" s="92">
        <v>0</v>
      </c>
      <c r="N22" s="92">
        <v>0</v>
      </c>
      <c r="O22" s="718">
        <v>232.114</v>
      </c>
      <c r="P22" s="718">
        <v>8037.1860000000006</v>
      </c>
      <c r="Q22" s="718">
        <v>4634</v>
      </c>
      <c r="R22" s="718">
        <v>0</v>
      </c>
      <c r="S22" s="718">
        <v>3135.1289999999999</v>
      </c>
      <c r="T22" s="719">
        <v>922.49600000000009</v>
      </c>
      <c r="U22" s="89"/>
      <c r="V22" s="749" t="s">
        <v>229</v>
      </c>
    </row>
    <row r="23" spans="1:22" ht="16.5" customHeight="1">
      <c r="A23" s="89"/>
      <c r="B23" s="727" t="s">
        <v>231</v>
      </c>
      <c r="C23" s="91">
        <v>339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710">
        <v>0</v>
      </c>
      <c r="L23" s="91">
        <v>169.5</v>
      </c>
      <c r="M23" s="92">
        <v>0</v>
      </c>
      <c r="N23" s="92">
        <v>0</v>
      </c>
      <c r="O23" s="718">
        <v>0</v>
      </c>
      <c r="P23" s="718">
        <v>0</v>
      </c>
      <c r="Q23" s="718">
        <v>0</v>
      </c>
      <c r="R23" s="718">
        <v>169.5</v>
      </c>
      <c r="S23" s="718">
        <v>0</v>
      </c>
      <c r="T23" s="719">
        <v>0</v>
      </c>
      <c r="U23" s="89"/>
      <c r="V23" s="749" t="s">
        <v>231</v>
      </c>
    </row>
    <row r="24" spans="1:22" ht="16.5" customHeight="1">
      <c r="A24" s="89"/>
      <c r="B24" s="727" t="s">
        <v>406</v>
      </c>
      <c r="C24" s="91">
        <f>SUM(C17:C23)</f>
        <v>174346.636</v>
      </c>
      <c r="D24" s="92">
        <f t="shared" ref="D24:T24" si="0">SUM(D17:D23)</f>
        <v>9832.8259999999991</v>
      </c>
      <c r="E24" s="92">
        <f t="shared" si="0"/>
        <v>1774.34</v>
      </c>
      <c r="F24" s="92">
        <f t="shared" si="0"/>
        <v>7407.4769999999999</v>
      </c>
      <c r="G24" s="92">
        <f t="shared" si="0"/>
        <v>3010.5259999999998</v>
      </c>
      <c r="H24" s="92">
        <f t="shared" si="0"/>
        <v>1584.3</v>
      </c>
      <c r="I24" s="92">
        <f t="shared" si="0"/>
        <v>2284.241</v>
      </c>
      <c r="J24" s="92">
        <f t="shared" si="0"/>
        <v>5278.5069999999996</v>
      </c>
      <c r="K24" s="710">
        <f t="shared" si="0"/>
        <v>24408.811999999998</v>
      </c>
      <c r="L24" s="91">
        <f t="shared" si="0"/>
        <v>24581.475000000002</v>
      </c>
      <c r="M24" s="92">
        <f t="shared" si="0"/>
        <v>14094.116999999998</v>
      </c>
      <c r="N24" s="92">
        <f t="shared" si="0"/>
        <v>3418.502</v>
      </c>
      <c r="O24" s="718">
        <f t="shared" si="0"/>
        <v>8383.3410000000003</v>
      </c>
      <c r="P24" s="718">
        <f t="shared" si="0"/>
        <v>21901.43</v>
      </c>
      <c r="Q24" s="718">
        <f t="shared" si="0"/>
        <v>15766.862999999999</v>
      </c>
      <c r="R24" s="718">
        <f t="shared" si="0"/>
        <v>18799.224000000002</v>
      </c>
      <c r="S24" s="718">
        <f t="shared" si="0"/>
        <v>10898.159</v>
      </c>
      <c r="T24" s="719">
        <f t="shared" si="0"/>
        <v>922.49600000000009</v>
      </c>
      <c r="U24" s="89"/>
      <c r="V24" s="749" t="s">
        <v>402</v>
      </c>
    </row>
    <row r="25" spans="1:22" ht="16.5" customHeight="1">
      <c r="A25" s="89"/>
      <c r="B25" s="90"/>
      <c r="C25" s="91"/>
      <c r="D25" s="92"/>
      <c r="E25" s="92"/>
      <c r="F25" s="92"/>
      <c r="G25" s="92"/>
      <c r="H25" s="92"/>
      <c r="I25" s="92"/>
      <c r="J25" s="92"/>
      <c r="K25" s="710"/>
      <c r="L25" s="91"/>
      <c r="M25" s="92"/>
      <c r="N25" s="92"/>
      <c r="O25" s="718"/>
      <c r="P25" s="718"/>
      <c r="Q25" s="718"/>
      <c r="R25" s="718"/>
      <c r="S25" s="718"/>
      <c r="T25" s="719"/>
      <c r="U25" s="89"/>
      <c r="V25" s="89"/>
    </row>
    <row r="26" spans="1:22" ht="16.5" customHeight="1">
      <c r="A26" s="56" t="s">
        <v>309</v>
      </c>
      <c r="B26" s="96"/>
      <c r="C26" s="97"/>
      <c r="D26" s="98"/>
      <c r="E26" s="98"/>
      <c r="F26" s="98"/>
      <c r="G26" s="98"/>
      <c r="H26" s="98"/>
      <c r="I26" s="98"/>
      <c r="J26" s="98"/>
      <c r="K26" s="696"/>
      <c r="L26" s="97"/>
      <c r="M26" s="98"/>
      <c r="N26" s="98"/>
      <c r="O26" s="714"/>
      <c r="P26" s="714"/>
      <c r="Q26" s="714"/>
      <c r="R26" s="714"/>
      <c r="S26" s="714"/>
      <c r="T26" s="715"/>
      <c r="U26" s="56" t="s">
        <v>309</v>
      </c>
      <c r="V26" s="56"/>
    </row>
    <row r="27" spans="1:22" ht="16.5" customHeight="1">
      <c r="A27" s="89"/>
      <c r="B27" s="90" t="s">
        <v>308</v>
      </c>
      <c r="C27" s="1031">
        <v>27386.891</v>
      </c>
      <c r="D27" s="1032">
        <v>224</v>
      </c>
      <c r="E27" s="1032">
        <v>52.5</v>
      </c>
      <c r="F27" s="1032">
        <v>210</v>
      </c>
      <c r="G27" s="1032">
        <v>1487.5</v>
      </c>
      <c r="H27" s="1032">
        <v>17.5</v>
      </c>
      <c r="I27" s="1032">
        <v>70</v>
      </c>
      <c r="J27" s="1032">
        <v>105</v>
      </c>
      <c r="K27" s="1033">
        <v>70</v>
      </c>
      <c r="L27" s="1031">
        <v>12136.341</v>
      </c>
      <c r="M27" s="1032">
        <v>5643.05</v>
      </c>
      <c r="N27" s="1032">
        <v>1400</v>
      </c>
      <c r="O27" s="1037">
        <v>2520</v>
      </c>
      <c r="P27" s="1037">
        <v>1050</v>
      </c>
      <c r="Q27" s="1037">
        <v>437.5</v>
      </c>
      <c r="R27" s="1037">
        <v>997.5</v>
      </c>
      <c r="S27" s="1037">
        <v>966</v>
      </c>
      <c r="T27" s="1038" t="s">
        <v>511</v>
      </c>
      <c r="U27" s="89"/>
      <c r="V27" s="89" t="s">
        <v>308</v>
      </c>
    </row>
    <row r="28" spans="1:22" ht="16.5" customHeight="1">
      <c r="A28" s="89"/>
      <c r="B28" s="90" t="s">
        <v>307</v>
      </c>
      <c r="C28" s="1031">
        <v>4083.1039999999998</v>
      </c>
      <c r="D28" s="1032">
        <v>910.38</v>
      </c>
      <c r="E28" s="1032" t="s">
        <v>511</v>
      </c>
      <c r="F28" s="1032" t="s">
        <v>511</v>
      </c>
      <c r="G28" s="1032" t="s">
        <v>511</v>
      </c>
      <c r="H28" s="1032">
        <v>144</v>
      </c>
      <c r="I28" s="1032">
        <v>128</v>
      </c>
      <c r="J28" s="1032">
        <v>154</v>
      </c>
      <c r="K28" s="1033">
        <v>128</v>
      </c>
      <c r="L28" s="1031">
        <v>628.73400000000004</v>
      </c>
      <c r="M28" s="1032">
        <v>77.489999999999995</v>
      </c>
      <c r="N28" s="1032">
        <v>475</v>
      </c>
      <c r="O28" s="1037" t="s">
        <v>511</v>
      </c>
      <c r="P28" s="1037">
        <v>442</v>
      </c>
      <c r="Q28" s="1037">
        <v>404</v>
      </c>
      <c r="R28" s="1037">
        <v>473.5</v>
      </c>
      <c r="S28" s="1037">
        <v>118</v>
      </c>
      <c r="T28" s="1038" t="s">
        <v>511</v>
      </c>
      <c r="U28" s="89"/>
      <c r="V28" s="89" t="s">
        <v>307</v>
      </c>
    </row>
    <row r="29" spans="1:22" ht="16.5" customHeight="1">
      <c r="A29" s="89"/>
      <c r="B29" s="90" t="s">
        <v>306</v>
      </c>
      <c r="C29" s="1031">
        <v>13014.327000000001</v>
      </c>
      <c r="D29" s="1032">
        <v>2245.4459999999999</v>
      </c>
      <c r="E29" s="1032" t="s">
        <v>511</v>
      </c>
      <c r="F29" s="1032">
        <v>288</v>
      </c>
      <c r="G29" s="1032">
        <v>319.02600000000001</v>
      </c>
      <c r="H29" s="1032" t="s">
        <v>511</v>
      </c>
      <c r="I29" s="1032">
        <v>536.4</v>
      </c>
      <c r="J29" s="1032">
        <v>239</v>
      </c>
      <c r="K29" s="1033">
        <v>294</v>
      </c>
      <c r="L29" s="1031">
        <v>2277.7350000000001</v>
      </c>
      <c r="M29" s="1032">
        <v>813.25700000000006</v>
      </c>
      <c r="N29" s="1032">
        <v>635.60199999999998</v>
      </c>
      <c r="O29" s="1037">
        <v>1301.114</v>
      </c>
      <c r="P29" s="1037">
        <v>1898.8890000000001</v>
      </c>
      <c r="Q29" s="1037">
        <v>1235.7239999999999</v>
      </c>
      <c r="R29" s="1037">
        <v>580.13400000000001</v>
      </c>
      <c r="S29" s="1037">
        <v>350</v>
      </c>
      <c r="T29" s="1038" t="s">
        <v>511</v>
      </c>
      <c r="U29" s="89"/>
      <c r="V29" s="89" t="s">
        <v>306</v>
      </c>
    </row>
    <row r="30" spans="1:22" ht="16.5" customHeight="1">
      <c r="A30" s="89"/>
      <c r="B30" s="90" t="s">
        <v>305</v>
      </c>
      <c r="C30" s="1031">
        <v>24774.251</v>
      </c>
      <c r="D30" s="1032">
        <v>1028</v>
      </c>
      <c r="E30" s="1032">
        <v>1721.84</v>
      </c>
      <c r="F30" s="1032">
        <v>507.06</v>
      </c>
      <c r="G30" s="1032" t="s">
        <v>511</v>
      </c>
      <c r="H30" s="1032" t="s">
        <v>511</v>
      </c>
      <c r="I30" s="1032">
        <v>1549.8409999999999</v>
      </c>
      <c r="J30" s="1032">
        <v>643</v>
      </c>
      <c r="K30" s="1033">
        <v>412.8</v>
      </c>
      <c r="L30" s="1031">
        <v>2607.3850000000002</v>
      </c>
      <c r="M30" s="1032">
        <v>2707</v>
      </c>
      <c r="N30" s="1032">
        <v>907.9</v>
      </c>
      <c r="O30" s="1037">
        <v>1262</v>
      </c>
      <c r="P30" s="1037">
        <v>3264.1</v>
      </c>
      <c r="Q30" s="1037">
        <v>3161.739</v>
      </c>
      <c r="R30" s="1037">
        <v>3108.09</v>
      </c>
      <c r="S30" s="1037">
        <v>971</v>
      </c>
      <c r="T30" s="1038">
        <v>922.49600000000009</v>
      </c>
      <c r="U30" s="89"/>
      <c r="V30" s="89" t="s">
        <v>305</v>
      </c>
    </row>
    <row r="31" spans="1:22" ht="16.5" customHeight="1">
      <c r="A31" s="89"/>
      <c r="B31" s="90" t="s">
        <v>405</v>
      </c>
      <c r="C31" s="1031">
        <v>105088.06299999999</v>
      </c>
      <c r="D31" s="1032">
        <v>5425</v>
      </c>
      <c r="E31" s="1032" t="s">
        <v>511</v>
      </c>
      <c r="F31" s="1032">
        <v>6402.4169999999995</v>
      </c>
      <c r="G31" s="1032">
        <v>1204</v>
      </c>
      <c r="H31" s="1032">
        <v>1422.8</v>
      </c>
      <c r="I31" s="1032" t="s">
        <v>511</v>
      </c>
      <c r="J31" s="1032">
        <v>4137.5069999999996</v>
      </c>
      <c r="K31" s="1033">
        <v>23504.011999999999</v>
      </c>
      <c r="L31" s="1031">
        <v>6931.2800000000007</v>
      </c>
      <c r="M31" s="1032">
        <v>4853.32</v>
      </c>
      <c r="N31" s="1032" t="s">
        <v>511</v>
      </c>
      <c r="O31" s="1037">
        <v>3300.2269999999999</v>
      </c>
      <c r="P31" s="1037">
        <v>15246.441000000003</v>
      </c>
      <c r="Q31" s="1037">
        <v>10527.9</v>
      </c>
      <c r="R31" s="1037">
        <v>13640</v>
      </c>
      <c r="S31" s="1037">
        <v>8493.1589999999997</v>
      </c>
      <c r="T31" s="1038" t="s">
        <v>511</v>
      </c>
      <c r="U31" s="89"/>
      <c r="V31" s="89" t="s">
        <v>405</v>
      </c>
    </row>
    <row r="32" spans="1:22" ht="16.5" customHeight="1" thickBot="1">
      <c r="A32" s="89"/>
      <c r="B32" s="731" t="s">
        <v>402</v>
      </c>
      <c r="C32" s="1034">
        <f>SUM(C27:C31)</f>
        <v>174346.636</v>
      </c>
      <c r="D32" s="1035">
        <f t="shared" ref="D32:T32" si="1">SUM(D27:D31)</f>
        <v>9832.8260000000009</v>
      </c>
      <c r="E32" s="1035">
        <f t="shared" si="1"/>
        <v>1774.34</v>
      </c>
      <c r="F32" s="1035">
        <f t="shared" si="1"/>
        <v>7407.476999999999</v>
      </c>
      <c r="G32" s="1035">
        <f t="shared" si="1"/>
        <v>3010.5259999999998</v>
      </c>
      <c r="H32" s="1035">
        <f t="shared" si="1"/>
        <v>1584.3</v>
      </c>
      <c r="I32" s="1035">
        <f t="shared" si="1"/>
        <v>2284.241</v>
      </c>
      <c r="J32" s="1035">
        <f t="shared" si="1"/>
        <v>5278.5069999999996</v>
      </c>
      <c r="K32" s="1036">
        <f t="shared" si="1"/>
        <v>24408.811999999998</v>
      </c>
      <c r="L32" s="1034">
        <f t="shared" si="1"/>
        <v>24581.474999999999</v>
      </c>
      <c r="M32" s="1035">
        <f t="shared" si="1"/>
        <v>14094.117</v>
      </c>
      <c r="N32" s="1035">
        <f t="shared" si="1"/>
        <v>3418.502</v>
      </c>
      <c r="O32" s="1039">
        <f t="shared" si="1"/>
        <v>8383.3410000000003</v>
      </c>
      <c r="P32" s="1039">
        <f t="shared" si="1"/>
        <v>21901.43</v>
      </c>
      <c r="Q32" s="1039">
        <f t="shared" si="1"/>
        <v>15766.862999999999</v>
      </c>
      <c r="R32" s="1039">
        <f t="shared" si="1"/>
        <v>18799.224000000002</v>
      </c>
      <c r="S32" s="1039">
        <f t="shared" si="1"/>
        <v>10898.159</v>
      </c>
      <c r="T32" s="1040">
        <f t="shared" si="1"/>
        <v>922.49600000000009</v>
      </c>
      <c r="U32" s="730"/>
      <c r="V32" s="730" t="s">
        <v>402</v>
      </c>
    </row>
    <row r="33" spans="1:22" ht="16.5" customHeight="1">
      <c r="A33" s="756"/>
      <c r="B33" s="89"/>
      <c r="C33" s="737"/>
      <c r="D33" s="737"/>
      <c r="E33" s="737"/>
      <c r="F33" s="737"/>
      <c r="G33" s="737"/>
      <c r="H33" s="737"/>
      <c r="I33" s="737"/>
      <c r="J33" s="737"/>
      <c r="K33" s="737"/>
      <c r="L33" s="737"/>
      <c r="M33" s="737"/>
      <c r="N33" s="737"/>
      <c r="O33" s="738"/>
      <c r="P33" s="738"/>
      <c r="Q33" s="738"/>
      <c r="R33" s="738"/>
      <c r="S33" s="738"/>
      <c r="T33" s="738"/>
      <c r="U33" s="89"/>
      <c r="V33" s="89"/>
    </row>
    <row r="34" spans="1:22" ht="16.5" customHeight="1">
      <c r="A34" s="123" t="s">
        <v>304</v>
      </c>
    </row>
    <row r="35" spans="1:22" ht="16.5" customHeight="1">
      <c r="A35" s="123" t="s">
        <v>303</v>
      </c>
    </row>
  </sheetData>
  <mergeCells count="2">
    <mergeCell ref="A3:B4"/>
    <mergeCell ref="U3:V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4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44"/>
  <sheetViews>
    <sheetView view="pageBreakPreview" zoomScale="70" zoomScaleNormal="70" zoomScaleSheetLayoutView="70" workbookViewId="0"/>
  </sheetViews>
  <sheetFormatPr defaultRowHeight="17.25" customHeight="1"/>
  <cols>
    <col min="1" max="1" width="4.125" style="44" customWidth="1"/>
    <col min="2" max="2" width="23.375" style="44" customWidth="1"/>
    <col min="3" max="20" width="11.625" style="44" customWidth="1"/>
    <col min="21" max="21" width="4.125" style="44" customWidth="1"/>
    <col min="22" max="22" width="23.375" style="44" customWidth="1"/>
    <col min="23" max="16384" width="9" style="44"/>
  </cols>
  <sheetData>
    <row r="1" spans="1:22" ht="18" customHeight="1">
      <c r="A1" s="685" t="s">
        <v>314</v>
      </c>
      <c r="B1" s="358"/>
    </row>
    <row r="2" spans="1:22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127"/>
    </row>
    <row r="3" spans="1:22" ht="16.5" customHeight="1">
      <c r="A3" s="1125" t="s">
        <v>0</v>
      </c>
      <c r="B3" s="1127"/>
      <c r="C3" s="686" t="s">
        <v>52</v>
      </c>
      <c r="D3" s="687" t="s">
        <v>53</v>
      </c>
      <c r="E3" s="687" t="s">
        <v>54</v>
      </c>
      <c r="F3" s="687" t="s">
        <v>55</v>
      </c>
      <c r="G3" s="687" t="s">
        <v>56</v>
      </c>
      <c r="H3" s="687" t="s">
        <v>57</v>
      </c>
      <c r="I3" s="687" t="s">
        <v>58</v>
      </c>
      <c r="J3" s="687" t="s">
        <v>59</v>
      </c>
      <c r="K3" s="754" t="s">
        <v>60</v>
      </c>
      <c r="L3" s="686" t="s">
        <v>61</v>
      </c>
      <c r="M3" s="687" t="s">
        <v>62</v>
      </c>
      <c r="N3" s="687" t="s">
        <v>63</v>
      </c>
      <c r="O3" s="687" t="s">
        <v>64</v>
      </c>
      <c r="P3" s="687" t="s">
        <v>65</v>
      </c>
      <c r="Q3" s="687" t="s">
        <v>66</v>
      </c>
      <c r="R3" s="687" t="s">
        <v>67</v>
      </c>
      <c r="S3" s="687" t="s">
        <v>68</v>
      </c>
      <c r="T3" s="689" t="s">
        <v>69</v>
      </c>
      <c r="U3" s="1120" t="s">
        <v>0</v>
      </c>
      <c r="V3" s="1120"/>
    </row>
    <row r="4" spans="1:22" ht="16.5" customHeight="1">
      <c r="A4" s="1122"/>
      <c r="B4" s="1123"/>
      <c r="C4" s="690" t="s">
        <v>70</v>
      </c>
      <c r="D4" s="691" t="s">
        <v>71</v>
      </c>
      <c r="E4" s="691" t="s">
        <v>72</v>
      </c>
      <c r="F4" s="691" t="s">
        <v>73</v>
      </c>
      <c r="G4" s="691" t="s">
        <v>74</v>
      </c>
      <c r="H4" s="691" t="s">
        <v>75</v>
      </c>
      <c r="I4" s="691" t="s">
        <v>76</v>
      </c>
      <c r="J4" s="691" t="s">
        <v>77</v>
      </c>
      <c r="K4" s="692" t="s">
        <v>78</v>
      </c>
      <c r="L4" s="690" t="s">
        <v>79</v>
      </c>
      <c r="M4" s="691" t="s">
        <v>80</v>
      </c>
      <c r="N4" s="691" t="s">
        <v>81</v>
      </c>
      <c r="O4" s="691" t="s">
        <v>82</v>
      </c>
      <c r="P4" s="691" t="s">
        <v>83</v>
      </c>
      <c r="Q4" s="691" t="s">
        <v>84</v>
      </c>
      <c r="R4" s="267" t="s">
        <v>85</v>
      </c>
      <c r="S4" s="267" t="s">
        <v>86</v>
      </c>
      <c r="T4" s="694" t="s">
        <v>87</v>
      </c>
      <c r="U4" s="1122"/>
      <c r="V4" s="1122"/>
    </row>
    <row r="5" spans="1:22" ht="16.5" customHeight="1">
      <c r="A5" s="66" t="s">
        <v>208</v>
      </c>
      <c r="B5" s="757"/>
      <c r="C5" s="97">
        <v>4791.004720011897</v>
      </c>
      <c r="D5" s="98">
        <v>0</v>
      </c>
      <c r="E5" s="98">
        <v>0</v>
      </c>
      <c r="F5" s="98">
        <v>0</v>
      </c>
      <c r="G5" s="98">
        <v>11.552240645277578</v>
      </c>
      <c r="H5" s="98">
        <v>0</v>
      </c>
      <c r="I5" s="98">
        <v>0</v>
      </c>
      <c r="J5" s="98">
        <v>0</v>
      </c>
      <c r="K5" s="696">
        <v>0</v>
      </c>
      <c r="L5" s="97">
        <v>0</v>
      </c>
      <c r="M5" s="98">
        <v>105.96112701236397</v>
      </c>
      <c r="N5" s="696">
        <v>0</v>
      </c>
      <c r="O5" s="697">
        <v>129.10880035407681</v>
      </c>
      <c r="P5" s="697">
        <v>83.402435178533324</v>
      </c>
      <c r="Q5" s="697">
        <v>2319.4640805899908</v>
      </c>
      <c r="R5" s="697">
        <v>67.480215940279507</v>
      </c>
      <c r="S5" s="697">
        <v>928.3892839706765</v>
      </c>
      <c r="T5" s="698">
        <v>1145.6465363206994</v>
      </c>
      <c r="U5" s="66" t="s">
        <v>208</v>
      </c>
      <c r="V5" s="699"/>
    </row>
    <row r="6" spans="1:22" ht="16.5" customHeight="1">
      <c r="A6" s="56" t="s">
        <v>209</v>
      </c>
      <c r="B6" s="96"/>
      <c r="C6" s="97"/>
      <c r="D6" s="98"/>
      <c r="E6" s="98"/>
      <c r="F6" s="98"/>
      <c r="G6" s="98"/>
      <c r="H6" s="98"/>
      <c r="I6" s="98"/>
      <c r="J6" s="98"/>
      <c r="K6" s="696"/>
      <c r="L6" s="97"/>
      <c r="M6" s="98"/>
      <c r="N6" s="696"/>
      <c r="O6" s="697"/>
      <c r="P6" s="697"/>
      <c r="Q6" s="697"/>
      <c r="R6" s="697"/>
      <c r="S6" s="697"/>
      <c r="T6" s="698"/>
      <c r="U6" s="56" t="s">
        <v>209</v>
      </c>
      <c r="V6" s="56"/>
    </row>
    <row r="7" spans="1:22" s="709" customFormat="1" ht="16.5" customHeight="1">
      <c r="A7" s="700"/>
      <c r="B7" s="701" t="s">
        <v>312</v>
      </c>
      <c r="C7" s="702">
        <v>48508.630000000005</v>
      </c>
      <c r="D7" s="703">
        <v>0</v>
      </c>
      <c r="E7" s="703">
        <v>0</v>
      </c>
      <c r="F7" s="703">
        <v>0</v>
      </c>
      <c r="G7" s="703">
        <v>1025</v>
      </c>
      <c r="H7" s="703">
        <v>0</v>
      </c>
      <c r="I7" s="704">
        <v>0</v>
      </c>
      <c r="J7" s="704">
        <v>0</v>
      </c>
      <c r="K7" s="705">
        <v>0</v>
      </c>
      <c r="L7" s="702">
        <v>0</v>
      </c>
      <c r="M7" s="704">
        <v>1403</v>
      </c>
      <c r="N7" s="705">
        <v>0</v>
      </c>
      <c r="O7" s="706">
        <v>3425.1</v>
      </c>
      <c r="P7" s="706">
        <v>2237.3999999999996</v>
      </c>
      <c r="Q7" s="706">
        <v>30983.33</v>
      </c>
      <c r="R7" s="706">
        <v>577.79999999999995</v>
      </c>
      <c r="S7" s="706">
        <v>6227</v>
      </c>
      <c r="T7" s="707">
        <v>2630</v>
      </c>
      <c r="U7" s="700"/>
      <c r="V7" s="700" t="s">
        <v>271</v>
      </c>
    </row>
    <row r="8" spans="1:22" ht="16.5" customHeight="1">
      <c r="A8" s="89"/>
      <c r="B8" s="90"/>
      <c r="C8" s="91"/>
      <c r="D8" s="92"/>
      <c r="E8" s="92"/>
      <c r="F8" s="92"/>
      <c r="G8" s="92"/>
      <c r="H8" s="92"/>
      <c r="I8" s="92"/>
      <c r="J8" s="92"/>
      <c r="K8" s="710"/>
      <c r="L8" s="91"/>
      <c r="M8" s="92"/>
      <c r="N8" s="710"/>
      <c r="O8" s="711"/>
      <c r="P8" s="711"/>
      <c r="Q8" s="711"/>
      <c r="R8" s="711"/>
      <c r="S8" s="711"/>
      <c r="T8" s="712"/>
      <c r="U8" s="89"/>
      <c r="V8" s="89"/>
    </row>
    <row r="9" spans="1:22" ht="16.5" customHeight="1">
      <c r="A9" s="56" t="s">
        <v>272</v>
      </c>
      <c r="B9" s="96"/>
      <c r="C9" s="97"/>
      <c r="D9" s="98"/>
      <c r="E9" s="98"/>
      <c r="F9" s="98"/>
      <c r="G9" s="98"/>
      <c r="H9" s="98"/>
      <c r="I9" s="98"/>
      <c r="J9" s="98"/>
      <c r="K9" s="696"/>
      <c r="L9" s="97"/>
      <c r="M9" s="98"/>
      <c r="N9" s="98"/>
      <c r="O9" s="714"/>
      <c r="P9" s="714"/>
      <c r="Q9" s="714"/>
      <c r="R9" s="714"/>
      <c r="S9" s="714"/>
      <c r="T9" s="715"/>
      <c r="U9" s="56" t="s">
        <v>272</v>
      </c>
      <c r="V9" s="56"/>
    </row>
    <row r="10" spans="1:22" ht="16.5" customHeight="1">
      <c r="A10" s="83"/>
      <c r="B10" s="717" t="s">
        <v>213</v>
      </c>
      <c r="C10" s="91">
        <v>48508.630000000005</v>
      </c>
      <c r="D10" s="91">
        <v>0</v>
      </c>
      <c r="E10" s="91">
        <v>0</v>
      </c>
      <c r="F10" s="91">
        <v>0</v>
      </c>
      <c r="G10" s="91">
        <v>1025</v>
      </c>
      <c r="H10" s="91">
        <v>0</v>
      </c>
      <c r="I10" s="91">
        <v>0</v>
      </c>
      <c r="J10" s="91">
        <v>0</v>
      </c>
      <c r="K10" s="710">
        <v>0</v>
      </c>
      <c r="L10" s="91">
        <v>0</v>
      </c>
      <c r="M10" s="91">
        <v>1403</v>
      </c>
      <c r="N10" s="92">
        <v>0</v>
      </c>
      <c r="O10" s="718">
        <v>3425.1</v>
      </c>
      <c r="P10" s="718">
        <v>2237.3999999999996</v>
      </c>
      <c r="Q10" s="718">
        <v>30983.33</v>
      </c>
      <c r="R10" s="718">
        <v>577.79999999999995</v>
      </c>
      <c r="S10" s="718">
        <v>6227</v>
      </c>
      <c r="T10" s="719">
        <v>2630</v>
      </c>
      <c r="U10" s="83"/>
      <c r="V10" s="717" t="s">
        <v>213</v>
      </c>
    </row>
    <row r="11" spans="1:22" ht="16.5" customHeight="1">
      <c r="A11" s="89"/>
      <c r="B11" s="717" t="s">
        <v>214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710">
        <v>0</v>
      </c>
      <c r="L11" s="91">
        <v>0</v>
      </c>
      <c r="M11" s="91">
        <v>0</v>
      </c>
      <c r="N11" s="92">
        <v>0</v>
      </c>
      <c r="O11" s="718">
        <v>0</v>
      </c>
      <c r="P11" s="718">
        <v>0</v>
      </c>
      <c r="Q11" s="718">
        <v>0</v>
      </c>
      <c r="R11" s="718">
        <v>0</v>
      </c>
      <c r="S11" s="718">
        <v>0</v>
      </c>
      <c r="T11" s="719">
        <v>0</v>
      </c>
      <c r="U11" s="89"/>
      <c r="V11" s="717" t="s">
        <v>214</v>
      </c>
    </row>
    <row r="12" spans="1:22" ht="16.5" customHeight="1">
      <c r="A12" s="89"/>
      <c r="B12" s="717" t="s">
        <v>215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710">
        <v>0</v>
      </c>
      <c r="L12" s="91">
        <v>0</v>
      </c>
      <c r="M12" s="91">
        <v>0</v>
      </c>
      <c r="N12" s="92">
        <v>0</v>
      </c>
      <c r="O12" s="718">
        <v>0</v>
      </c>
      <c r="P12" s="718">
        <v>0</v>
      </c>
      <c r="Q12" s="718">
        <v>0</v>
      </c>
      <c r="R12" s="718">
        <v>0</v>
      </c>
      <c r="S12" s="718">
        <v>0</v>
      </c>
      <c r="T12" s="719">
        <v>0</v>
      </c>
      <c r="U12" s="89"/>
      <c r="V12" s="717" t="s">
        <v>215</v>
      </c>
    </row>
    <row r="13" spans="1:22" ht="16.5" customHeight="1">
      <c r="A13" s="89"/>
      <c r="B13" s="717" t="s">
        <v>216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710">
        <v>0</v>
      </c>
      <c r="L13" s="91">
        <v>0</v>
      </c>
      <c r="M13" s="91">
        <v>0</v>
      </c>
      <c r="N13" s="92">
        <v>0</v>
      </c>
      <c r="O13" s="718">
        <v>0</v>
      </c>
      <c r="P13" s="718">
        <v>0</v>
      </c>
      <c r="Q13" s="718">
        <v>0</v>
      </c>
      <c r="R13" s="718">
        <v>0</v>
      </c>
      <c r="S13" s="718">
        <v>0</v>
      </c>
      <c r="T13" s="719">
        <v>0</v>
      </c>
      <c r="U13" s="89"/>
      <c r="V13" s="717" t="s">
        <v>216</v>
      </c>
    </row>
    <row r="14" spans="1:22" ht="16.5" customHeight="1">
      <c r="A14" s="89"/>
      <c r="B14" s="717" t="s">
        <v>217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710">
        <v>0</v>
      </c>
      <c r="L14" s="91">
        <v>0</v>
      </c>
      <c r="M14" s="91">
        <v>0</v>
      </c>
      <c r="N14" s="92">
        <v>0</v>
      </c>
      <c r="O14" s="718">
        <v>0</v>
      </c>
      <c r="P14" s="718">
        <v>0</v>
      </c>
      <c r="Q14" s="718">
        <v>0</v>
      </c>
      <c r="R14" s="718">
        <v>0</v>
      </c>
      <c r="S14" s="718">
        <v>0</v>
      </c>
      <c r="T14" s="719">
        <v>0</v>
      </c>
      <c r="U14" s="89"/>
      <c r="V14" s="717" t="s">
        <v>217</v>
      </c>
    </row>
    <row r="15" spans="1:22" s="643" customFormat="1" ht="16.5" customHeight="1">
      <c r="A15" s="83"/>
      <c r="B15" s="720"/>
      <c r="C15" s="721"/>
      <c r="D15" s="722"/>
      <c r="E15" s="722"/>
      <c r="F15" s="722"/>
      <c r="G15" s="722"/>
      <c r="H15" s="722"/>
      <c r="I15" s="722"/>
      <c r="J15" s="722"/>
      <c r="K15" s="723"/>
      <c r="L15" s="721"/>
      <c r="M15" s="722"/>
      <c r="N15" s="722"/>
      <c r="O15" s="724"/>
      <c r="P15" s="724"/>
      <c r="Q15" s="724"/>
      <c r="R15" s="724"/>
      <c r="S15" s="724"/>
      <c r="T15" s="725"/>
      <c r="U15" s="83"/>
      <c r="V15" s="748"/>
    </row>
    <row r="16" spans="1:22" s="643" customFormat="1" ht="16.5" customHeight="1">
      <c r="A16" s="56" t="s">
        <v>258</v>
      </c>
      <c r="B16" s="695"/>
      <c r="C16" s="97"/>
      <c r="D16" s="98"/>
      <c r="E16" s="98"/>
      <c r="F16" s="98"/>
      <c r="G16" s="98"/>
      <c r="H16" s="98"/>
      <c r="I16" s="98"/>
      <c r="J16" s="98"/>
      <c r="K16" s="696"/>
      <c r="L16" s="97"/>
      <c r="M16" s="98"/>
      <c r="N16" s="98"/>
      <c r="O16" s="714"/>
      <c r="P16" s="714"/>
      <c r="Q16" s="714"/>
      <c r="R16" s="714"/>
      <c r="S16" s="714"/>
      <c r="T16" s="715"/>
      <c r="U16" s="56" t="s">
        <v>258</v>
      </c>
      <c r="V16" s="699"/>
    </row>
    <row r="17" spans="1:22" ht="16.5" customHeight="1">
      <c r="A17" s="726"/>
      <c r="B17" s="727" t="s">
        <v>219</v>
      </c>
      <c r="C17" s="91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710">
        <v>0</v>
      </c>
      <c r="L17" s="91">
        <v>0</v>
      </c>
      <c r="M17" s="92">
        <v>0</v>
      </c>
      <c r="N17" s="92">
        <v>0</v>
      </c>
      <c r="O17" s="718">
        <v>0</v>
      </c>
      <c r="P17" s="718">
        <v>0</v>
      </c>
      <c r="Q17" s="718">
        <v>0</v>
      </c>
      <c r="R17" s="718">
        <v>0</v>
      </c>
      <c r="S17" s="718">
        <v>0</v>
      </c>
      <c r="T17" s="719">
        <v>0</v>
      </c>
      <c r="U17" s="726"/>
      <c r="V17" s="749" t="s">
        <v>219</v>
      </c>
    </row>
    <row r="18" spans="1:22" ht="16.5" customHeight="1">
      <c r="A18" s="89"/>
      <c r="B18" s="727" t="s">
        <v>221</v>
      </c>
      <c r="C18" s="91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710">
        <v>0</v>
      </c>
      <c r="L18" s="91">
        <v>0</v>
      </c>
      <c r="M18" s="92">
        <v>0</v>
      </c>
      <c r="N18" s="92">
        <v>0</v>
      </c>
      <c r="O18" s="718">
        <v>0</v>
      </c>
      <c r="P18" s="718">
        <v>0</v>
      </c>
      <c r="Q18" s="718">
        <v>0</v>
      </c>
      <c r="R18" s="718">
        <v>0</v>
      </c>
      <c r="S18" s="718">
        <v>0</v>
      </c>
      <c r="T18" s="719">
        <v>0</v>
      </c>
      <c r="U18" s="89"/>
      <c r="V18" s="749" t="s">
        <v>221</v>
      </c>
    </row>
    <row r="19" spans="1:22" ht="16.5" customHeight="1">
      <c r="A19" s="89"/>
      <c r="B19" s="727" t="s">
        <v>223</v>
      </c>
      <c r="C19" s="91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710">
        <v>0</v>
      </c>
      <c r="L19" s="91">
        <v>0</v>
      </c>
      <c r="M19" s="92">
        <v>0</v>
      </c>
      <c r="N19" s="92">
        <v>0</v>
      </c>
      <c r="O19" s="718">
        <v>0</v>
      </c>
      <c r="P19" s="718">
        <v>0</v>
      </c>
      <c r="Q19" s="718">
        <v>0</v>
      </c>
      <c r="R19" s="718">
        <v>0</v>
      </c>
      <c r="S19" s="718">
        <v>0</v>
      </c>
      <c r="T19" s="719">
        <v>0</v>
      </c>
      <c r="U19" s="89"/>
      <c r="V19" s="749" t="s">
        <v>223</v>
      </c>
    </row>
    <row r="20" spans="1:22" ht="16.5" customHeight="1">
      <c r="A20" s="89"/>
      <c r="B20" s="727" t="s">
        <v>225</v>
      </c>
      <c r="C20" s="91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710">
        <v>0</v>
      </c>
      <c r="L20" s="91">
        <v>0</v>
      </c>
      <c r="M20" s="92">
        <v>0</v>
      </c>
      <c r="N20" s="92">
        <v>0</v>
      </c>
      <c r="O20" s="718">
        <v>0</v>
      </c>
      <c r="P20" s="718">
        <v>0</v>
      </c>
      <c r="Q20" s="718">
        <v>0</v>
      </c>
      <c r="R20" s="718">
        <v>0</v>
      </c>
      <c r="S20" s="718">
        <v>0</v>
      </c>
      <c r="T20" s="719">
        <v>0</v>
      </c>
      <c r="U20" s="89"/>
      <c r="V20" s="749" t="s">
        <v>225</v>
      </c>
    </row>
    <row r="21" spans="1:22" ht="16.5" customHeight="1">
      <c r="A21" s="89"/>
      <c r="B21" s="727" t="s">
        <v>227</v>
      </c>
      <c r="C21" s="91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710">
        <v>0</v>
      </c>
      <c r="L21" s="91">
        <v>0</v>
      </c>
      <c r="M21" s="92">
        <v>0</v>
      </c>
      <c r="N21" s="92">
        <v>0</v>
      </c>
      <c r="O21" s="718">
        <v>0</v>
      </c>
      <c r="P21" s="718">
        <v>0</v>
      </c>
      <c r="Q21" s="718">
        <v>0</v>
      </c>
      <c r="R21" s="718">
        <v>0</v>
      </c>
      <c r="S21" s="718">
        <v>0</v>
      </c>
      <c r="T21" s="719">
        <v>0</v>
      </c>
      <c r="U21" s="89"/>
      <c r="V21" s="749" t="s">
        <v>227</v>
      </c>
    </row>
    <row r="22" spans="1:22" ht="16.5" customHeight="1">
      <c r="A22" s="89"/>
      <c r="B22" s="727" t="s">
        <v>229</v>
      </c>
      <c r="C22" s="91">
        <v>48508.630000000005</v>
      </c>
      <c r="D22" s="91">
        <v>0</v>
      </c>
      <c r="E22" s="91">
        <v>0</v>
      </c>
      <c r="F22" s="91">
        <v>0</v>
      </c>
      <c r="G22" s="91">
        <v>1025</v>
      </c>
      <c r="H22" s="91">
        <v>0</v>
      </c>
      <c r="I22" s="91">
        <v>0</v>
      </c>
      <c r="J22" s="91">
        <v>0</v>
      </c>
      <c r="K22" s="710">
        <v>0</v>
      </c>
      <c r="L22" s="91">
        <v>0</v>
      </c>
      <c r="M22" s="91">
        <v>1403</v>
      </c>
      <c r="N22" s="92">
        <v>0</v>
      </c>
      <c r="O22" s="718">
        <v>3425.1</v>
      </c>
      <c r="P22" s="718">
        <v>2237.3999999999996</v>
      </c>
      <c r="Q22" s="718">
        <v>30983.33</v>
      </c>
      <c r="R22" s="718">
        <v>577.79999999999995</v>
      </c>
      <c r="S22" s="718">
        <v>6227</v>
      </c>
      <c r="T22" s="719">
        <v>2630</v>
      </c>
      <c r="U22" s="89"/>
      <c r="V22" s="749" t="s">
        <v>229</v>
      </c>
    </row>
    <row r="23" spans="1:22" ht="16.5" customHeight="1">
      <c r="A23" s="89"/>
      <c r="B23" s="727" t="s">
        <v>273</v>
      </c>
      <c r="C23" s="91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710">
        <v>0</v>
      </c>
      <c r="L23" s="91">
        <v>0</v>
      </c>
      <c r="M23" s="92">
        <v>0</v>
      </c>
      <c r="N23" s="92">
        <v>0</v>
      </c>
      <c r="O23" s="718">
        <v>0</v>
      </c>
      <c r="P23" s="718">
        <v>0</v>
      </c>
      <c r="Q23" s="718">
        <v>0</v>
      </c>
      <c r="R23" s="718">
        <v>0</v>
      </c>
      <c r="S23" s="718">
        <v>0</v>
      </c>
      <c r="T23" s="719">
        <v>0</v>
      </c>
      <c r="U23" s="89"/>
      <c r="V23" s="749" t="s">
        <v>273</v>
      </c>
    </row>
    <row r="24" spans="1:22" ht="16.5" customHeight="1">
      <c r="A24" s="89"/>
      <c r="B24" s="727" t="s">
        <v>231</v>
      </c>
      <c r="C24" s="91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710">
        <v>0</v>
      </c>
      <c r="L24" s="91">
        <v>0</v>
      </c>
      <c r="M24" s="92">
        <v>0</v>
      </c>
      <c r="N24" s="92">
        <v>0</v>
      </c>
      <c r="O24" s="718">
        <v>0</v>
      </c>
      <c r="P24" s="718">
        <v>0</v>
      </c>
      <c r="Q24" s="718">
        <v>0</v>
      </c>
      <c r="R24" s="718">
        <v>0</v>
      </c>
      <c r="S24" s="718">
        <v>0</v>
      </c>
      <c r="T24" s="719">
        <v>0</v>
      </c>
      <c r="U24" s="89"/>
      <c r="V24" s="749" t="s">
        <v>231</v>
      </c>
    </row>
    <row r="25" spans="1:22" ht="16.5" customHeight="1">
      <c r="A25" s="89"/>
      <c r="B25" s="727" t="s">
        <v>406</v>
      </c>
      <c r="C25" s="91">
        <f>SUM(C17:C24)</f>
        <v>48508.630000000005</v>
      </c>
      <c r="D25" s="92">
        <f t="shared" ref="D25:T25" si="0">SUM(D17:D24)</f>
        <v>0</v>
      </c>
      <c r="E25" s="92">
        <f t="shared" si="0"/>
        <v>0</v>
      </c>
      <c r="F25" s="92">
        <f t="shared" si="0"/>
        <v>0</v>
      </c>
      <c r="G25" s="92">
        <f t="shared" si="0"/>
        <v>1025</v>
      </c>
      <c r="H25" s="92">
        <f t="shared" si="0"/>
        <v>0</v>
      </c>
      <c r="I25" s="92">
        <f t="shared" si="0"/>
        <v>0</v>
      </c>
      <c r="J25" s="92">
        <f t="shared" si="0"/>
        <v>0</v>
      </c>
      <c r="K25" s="710">
        <f t="shared" si="0"/>
        <v>0</v>
      </c>
      <c r="L25" s="91">
        <f t="shared" si="0"/>
        <v>0</v>
      </c>
      <c r="M25" s="92">
        <f t="shared" si="0"/>
        <v>1403</v>
      </c>
      <c r="N25" s="92">
        <f t="shared" si="0"/>
        <v>0</v>
      </c>
      <c r="O25" s="718">
        <f t="shared" si="0"/>
        <v>3425.1</v>
      </c>
      <c r="P25" s="718">
        <f t="shared" si="0"/>
        <v>2237.3999999999996</v>
      </c>
      <c r="Q25" s="718">
        <f t="shared" si="0"/>
        <v>30983.33</v>
      </c>
      <c r="R25" s="718">
        <f t="shared" si="0"/>
        <v>577.79999999999995</v>
      </c>
      <c r="S25" s="718">
        <f t="shared" si="0"/>
        <v>6227</v>
      </c>
      <c r="T25" s="719">
        <f t="shared" si="0"/>
        <v>2630</v>
      </c>
      <c r="U25" s="89"/>
      <c r="V25" s="749" t="s">
        <v>402</v>
      </c>
    </row>
    <row r="26" spans="1:22" ht="16.5" customHeight="1">
      <c r="A26" s="89"/>
      <c r="B26" s="90"/>
      <c r="C26" s="91"/>
      <c r="D26" s="92"/>
      <c r="E26" s="92"/>
      <c r="F26" s="92"/>
      <c r="G26" s="92"/>
      <c r="H26" s="92"/>
      <c r="I26" s="92"/>
      <c r="J26" s="92"/>
      <c r="K26" s="710"/>
      <c r="L26" s="91"/>
      <c r="M26" s="92"/>
      <c r="N26" s="92"/>
      <c r="O26" s="718"/>
      <c r="P26" s="718"/>
      <c r="Q26" s="718"/>
      <c r="R26" s="718"/>
      <c r="S26" s="718"/>
      <c r="T26" s="719"/>
      <c r="U26" s="89"/>
      <c r="V26" s="89"/>
    </row>
    <row r="27" spans="1:22" ht="16.5" customHeight="1">
      <c r="A27" s="56" t="s">
        <v>260</v>
      </c>
      <c r="B27" s="96"/>
      <c r="C27" s="97"/>
      <c r="D27" s="98"/>
      <c r="E27" s="98"/>
      <c r="F27" s="98"/>
      <c r="G27" s="98"/>
      <c r="H27" s="98"/>
      <c r="I27" s="98"/>
      <c r="J27" s="98"/>
      <c r="K27" s="696"/>
      <c r="L27" s="97"/>
      <c r="M27" s="98"/>
      <c r="N27" s="98"/>
      <c r="O27" s="714"/>
      <c r="P27" s="714"/>
      <c r="Q27" s="714"/>
      <c r="R27" s="714"/>
      <c r="S27" s="714"/>
      <c r="T27" s="715"/>
      <c r="U27" s="56" t="s">
        <v>260</v>
      </c>
      <c r="V27" s="56"/>
    </row>
    <row r="28" spans="1:22" s="643" customFormat="1" ht="16.5" customHeight="1">
      <c r="A28" s="83"/>
      <c r="B28" s="90" t="s">
        <v>315</v>
      </c>
      <c r="C28" s="721">
        <v>0</v>
      </c>
      <c r="D28" s="722">
        <v>0</v>
      </c>
      <c r="E28" s="722">
        <v>0</v>
      </c>
      <c r="F28" s="722">
        <v>0</v>
      </c>
      <c r="G28" s="722">
        <v>0</v>
      </c>
      <c r="H28" s="722">
        <v>0</v>
      </c>
      <c r="I28" s="722">
        <v>0</v>
      </c>
      <c r="J28" s="722">
        <v>0</v>
      </c>
      <c r="K28" s="723">
        <v>0</v>
      </c>
      <c r="L28" s="721">
        <v>0</v>
      </c>
      <c r="M28" s="722">
        <v>0</v>
      </c>
      <c r="N28" s="722">
        <v>0</v>
      </c>
      <c r="O28" s="724">
        <v>0</v>
      </c>
      <c r="P28" s="724">
        <v>0</v>
      </c>
      <c r="Q28" s="724">
        <v>0</v>
      </c>
      <c r="R28" s="724">
        <v>0</v>
      </c>
      <c r="S28" s="724">
        <v>0</v>
      </c>
      <c r="T28" s="725">
        <v>0</v>
      </c>
      <c r="U28" s="83"/>
      <c r="V28" s="89" t="s">
        <v>315</v>
      </c>
    </row>
    <row r="29" spans="1:22" ht="16.5" customHeight="1">
      <c r="A29" s="89"/>
      <c r="B29" s="90" t="s">
        <v>274</v>
      </c>
      <c r="C29" s="91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710">
        <v>0</v>
      </c>
      <c r="L29" s="91">
        <v>0</v>
      </c>
      <c r="M29" s="92">
        <v>0</v>
      </c>
      <c r="N29" s="92">
        <v>0</v>
      </c>
      <c r="O29" s="718">
        <v>0</v>
      </c>
      <c r="P29" s="718">
        <v>0</v>
      </c>
      <c r="Q29" s="718">
        <v>0</v>
      </c>
      <c r="R29" s="718">
        <v>0</v>
      </c>
      <c r="S29" s="718">
        <v>0</v>
      </c>
      <c r="T29" s="719">
        <v>0</v>
      </c>
      <c r="U29" s="89"/>
      <c r="V29" s="89" t="s">
        <v>274</v>
      </c>
    </row>
    <row r="30" spans="1:22" ht="16.5" customHeight="1">
      <c r="A30" s="89"/>
      <c r="B30" s="90" t="s">
        <v>275</v>
      </c>
      <c r="C30" s="91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710">
        <v>0</v>
      </c>
      <c r="L30" s="91">
        <v>0</v>
      </c>
      <c r="M30" s="92">
        <v>0</v>
      </c>
      <c r="N30" s="92">
        <v>0</v>
      </c>
      <c r="O30" s="718">
        <v>0</v>
      </c>
      <c r="P30" s="718">
        <v>0</v>
      </c>
      <c r="Q30" s="718">
        <v>0</v>
      </c>
      <c r="R30" s="718">
        <v>0</v>
      </c>
      <c r="S30" s="718">
        <v>0</v>
      </c>
      <c r="T30" s="719">
        <v>0</v>
      </c>
      <c r="U30" s="89"/>
      <c r="V30" s="89" t="s">
        <v>275</v>
      </c>
    </row>
    <row r="31" spans="1:22" ht="16.5" customHeight="1">
      <c r="A31" s="89"/>
      <c r="B31" s="90" t="s">
        <v>276</v>
      </c>
      <c r="C31" s="91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710">
        <v>0</v>
      </c>
      <c r="L31" s="91">
        <v>0</v>
      </c>
      <c r="M31" s="92">
        <v>0</v>
      </c>
      <c r="N31" s="92">
        <v>0</v>
      </c>
      <c r="O31" s="718">
        <v>0</v>
      </c>
      <c r="P31" s="718">
        <v>0</v>
      </c>
      <c r="Q31" s="718">
        <v>0</v>
      </c>
      <c r="R31" s="718">
        <v>0</v>
      </c>
      <c r="S31" s="718">
        <v>0</v>
      </c>
      <c r="T31" s="719">
        <v>0</v>
      </c>
      <c r="U31" s="89"/>
      <c r="V31" s="89" t="s">
        <v>276</v>
      </c>
    </row>
    <row r="32" spans="1:22" ht="16.5" customHeight="1">
      <c r="A32" s="89"/>
      <c r="B32" s="90" t="s">
        <v>277</v>
      </c>
      <c r="C32" s="91">
        <v>84.54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710">
        <v>0</v>
      </c>
      <c r="L32" s="91">
        <v>0</v>
      </c>
      <c r="M32" s="92">
        <v>0</v>
      </c>
      <c r="N32" s="92">
        <v>0</v>
      </c>
      <c r="O32" s="718">
        <v>0</v>
      </c>
      <c r="P32" s="718">
        <v>0</v>
      </c>
      <c r="Q32" s="718">
        <v>84.54</v>
      </c>
      <c r="R32" s="718">
        <v>0</v>
      </c>
      <c r="S32" s="718">
        <v>0</v>
      </c>
      <c r="T32" s="719">
        <v>0</v>
      </c>
      <c r="U32" s="89"/>
      <c r="V32" s="89" t="s">
        <v>277</v>
      </c>
    </row>
    <row r="33" spans="1:22" ht="16.5" customHeight="1">
      <c r="A33" s="89"/>
      <c r="B33" s="90" t="s">
        <v>278</v>
      </c>
      <c r="C33" s="91">
        <v>2530.4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710">
        <v>0</v>
      </c>
      <c r="L33" s="91">
        <v>0</v>
      </c>
      <c r="M33" s="92">
        <v>358</v>
      </c>
      <c r="N33" s="92">
        <v>0</v>
      </c>
      <c r="O33" s="718">
        <v>182.1</v>
      </c>
      <c r="P33" s="718">
        <v>0</v>
      </c>
      <c r="Q33" s="718">
        <v>940.3</v>
      </c>
      <c r="R33" s="718">
        <v>0</v>
      </c>
      <c r="S33" s="718">
        <v>1050</v>
      </c>
      <c r="T33" s="719">
        <v>0</v>
      </c>
      <c r="U33" s="89"/>
      <c r="V33" s="89" t="s">
        <v>278</v>
      </c>
    </row>
    <row r="34" spans="1:22" ht="16.5" customHeight="1">
      <c r="A34" s="89"/>
      <c r="B34" s="90" t="s">
        <v>279</v>
      </c>
      <c r="C34" s="91">
        <v>25586.03</v>
      </c>
      <c r="D34" s="92">
        <v>0</v>
      </c>
      <c r="E34" s="92">
        <v>0</v>
      </c>
      <c r="F34" s="92">
        <v>0</v>
      </c>
      <c r="G34" s="92">
        <v>522.79999999999995</v>
      </c>
      <c r="H34" s="92">
        <v>0</v>
      </c>
      <c r="I34" s="92">
        <v>0</v>
      </c>
      <c r="J34" s="92">
        <v>0</v>
      </c>
      <c r="K34" s="710">
        <v>0</v>
      </c>
      <c r="L34" s="91">
        <v>0</v>
      </c>
      <c r="M34" s="92">
        <v>1045</v>
      </c>
      <c r="N34" s="92">
        <v>0</v>
      </c>
      <c r="O34" s="718">
        <v>1731</v>
      </c>
      <c r="P34" s="718">
        <v>981.74</v>
      </c>
      <c r="Q34" s="718">
        <v>13498.49</v>
      </c>
      <c r="R34" s="718">
        <v>0</v>
      </c>
      <c r="S34" s="718">
        <v>5177</v>
      </c>
      <c r="T34" s="719">
        <v>2630</v>
      </c>
      <c r="U34" s="89"/>
      <c r="V34" s="89" t="s">
        <v>279</v>
      </c>
    </row>
    <row r="35" spans="1:22" ht="16.5" customHeight="1">
      <c r="A35" s="89"/>
      <c r="B35" s="90" t="s">
        <v>280</v>
      </c>
      <c r="C35" s="91">
        <v>17968.66</v>
      </c>
      <c r="D35" s="92">
        <v>0</v>
      </c>
      <c r="E35" s="92">
        <v>0</v>
      </c>
      <c r="F35" s="92">
        <v>0</v>
      </c>
      <c r="G35" s="92">
        <v>502.2</v>
      </c>
      <c r="H35" s="92">
        <v>0</v>
      </c>
      <c r="I35" s="92">
        <v>0</v>
      </c>
      <c r="J35" s="92">
        <v>0</v>
      </c>
      <c r="K35" s="710">
        <v>0</v>
      </c>
      <c r="L35" s="91">
        <v>0</v>
      </c>
      <c r="M35" s="92">
        <v>0</v>
      </c>
      <c r="N35" s="92">
        <v>0</v>
      </c>
      <c r="O35" s="718">
        <v>1512</v>
      </c>
      <c r="P35" s="718">
        <v>1255.6599999999999</v>
      </c>
      <c r="Q35" s="718">
        <v>14121</v>
      </c>
      <c r="R35" s="718">
        <v>577.79999999999995</v>
      </c>
      <c r="S35" s="718">
        <v>0</v>
      </c>
      <c r="T35" s="719">
        <v>0</v>
      </c>
      <c r="U35" s="89"/>
      <c r="V35" s="89" t="s">
        <v>280</v>
      </c>
    </row>
    <row r="36" spans="1:22" ht="16.5" customHeight="1">
      <c r="A36" s="89"/>
      <c r="B36" s="90" t="s">
        <v>281</v>
      </c>
      <c r="C36" s="91">
        <v>2339</v>
      </c>
      <c r="D36" s="92">
        <v>0</v>
      </c>
      <c r="E36" s="92">
        <v>0</v>
      </c>
      <c r="F36" s="92">
        <v>0</v>
      </c>
      <c r="G36" s="92">
        <v>0</v>
      </c>
      <c r="H36" s="92">
        <v>0</v>
      </c>
      <c r="I36" s="92">
        <v>0</v>
      </c>
      <c r="J36" s="92">
        <v>0</v>
      </c>
      <c r="K36" s="710">
        <v>0</v>
      </c>
      <c r="L36" s="91">
        <v>0</v>
      </c>
      <c r="M36" s="92">
        <v>0</v>
      </c>
      <c r="N36" s="92">
        <v>0</v>
      </c>
      <c r="O36" s="718">
        <v>0</v>
      </c>
      <c r="P36" s="718">
        <v>0</v>
      </c>
      <c r="Q36" s="718">
        <v>2339</v>
      </c>
      <c r="R36" s="718">
        <v>0</v>
      </c>
      <c r="S36" s="718">
        <v>0</v>
      </c>
      <c r="T36" s="719">
        <v>0</v>
      </c>
      <c r="U36" s="89"/>
      <c r="V36" s="89" t="s">
        <v>281</v>
      </c>
    </row>
    <row r="37" spans="1:22" ht="16.5" customHeight="1">
      <c r="A37" s="89"/>
      <c r="B37" s="90" t="s">
        <v>282</v>
      </c>
      <c r="C37" s="91">
        <v>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  <c r="I37" s="92">
        <v>0</v>
      </c>
      <c r="J37" s="92">
        <v>0</v>
      </c>
      <c r="K37" s="710">
        <v>0</v>
      </c>
      <c r="L37" s="91">
        <v>0</v>
      </c>
      <c r="M37" s="92">
        <v>0</v>
      </c>
      <c r="N37" s="92">
        <v>0</v>
      </c>
      <c r="O37" s="718">
        <v>0</v>
      </c>
      <c r="P37" s="718">
        <v>0</v>
      </c>
      <c r="Q37" s="718">
        <v>0</v>
      </c>
      <c r="R37" s="718">
        <v>0</v>
      </c>
      <c r="S37" s="718">
        <v>0</v>
      </c>
      <c r="T37" s="719">
        <v>0</v>
      </c>
      <c r="U37" s="89"/>
      <c r="V37" s="89" t="s">
        <v>282</v>
      </c>
    </row>
    <row r="38" spans="1:22" ht="16.5" customHeight="1">
      <c r="A38" s="89"/>
      <c r="B38" s="90" t="s">
        <v>283</v>
      </c>
      <c r="C38" s="91">
        <v>0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  <c r="I38" s="92">
        <v>0</v>
      </c>
      <c r="J38" s="92">
        <v>0</v>
      </c>
      <c r="K38" s="710">
        <v>0</v>
      </c>
      <c r="L38" s="91">
        <v>0</v>
      </c>
      <c r="M38" s="92">
        <v>0</v>
      </c>
      <c r="N38" s="92">
        <v>0</v>
      </c>
      <c r="O38" s="718">
        <v>0</v>
      </c>
      <c r="P38" s="718">
        <v>0</v>
      </c>
      <c r="Q38" s="718">
        <v>0</v>
      </c>
      <c r="R38" s="718">
        <v>0</v>
      </c>
      <c r="S38" s="718">
        <v>0</v>
      </c>
      <c r="T38" s="719">
        <v>0</v>
      </c>
      <c r="U38" s="89"/>
      <c r="V38" s="89" t="s">
        <v>283</v>
      </c>
    </row>
    <row r="39" spans="1:22" ht="16.5" customHeight="1">
      <c r="A39" s="89"/>
      <c r="B39" s="90" t="s">
        <v>284</v>
      </c>
      <c r="C39" s="91">
        <v>0</v>
      </c>
      <c r="D39" s="92">
        <v>0</v>
      </c>
      <c r="E39" s="92">
        <v>0</v>
      </c>
      <c r="F39" s="92">
        <v>0</v>
      </c>
      <c r="G39" s="92">
        <v>0</v>
      </c>
      <c r="H39" s="92">
        <v>0</v>
      </c>
      <c r="I39" s="92">
        <v>0</v>
      </c>
      <c r="J39" s="92">
        <v>0</v>
      </c>
      <c r="K39" s="710">
        <v>0</v>
      </c>
      <c r="L39" s="91">
        <v>0</v>
      </c>
      <c r="M39" s="92">
        <v>0</v>
      </c>
      <c r="N39" s="92">
        <v>0</v>
      </c>
      <c r="O39" s="718">
        <v>0</v>
      </c>
      <c r="P39" s="718">
        <v>0</v>
      </c>
      <c r="Q39" s="718">
        <v>0</v>
      </c>
      <c r="R39" s="718">
        <v>0</v>
      </c>
      <c r="S39" s="718">
        <v>0</v>
      </c>
      <c r="T39" s="719">
        <v>0</v>
      </c>
      <c r="U39" s="89"/>
      <c r="V39" s="89" t="s">
        <v>284</v>
      </c>
    </row>
    <row r="40" spans="1:22" ht="16.5" customHeight="1">
      <c r="A40" s="89"/>
      <c r="B40" s="90" t="s">
        <v>285</v>
      </c>
      <c r="C40" s="91"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710">
        <v>0</v>
      </c>
      <c r="L40" s="91">
        <v>0</v>
      </c>
      <c r="M40" s="92">
        <v>0</v>
      </c>
      <c r="N40" s="92">
        <v>0</v>
      </c>
      <c r="O40" s="718">
        <v>0</v>
      </c>
      <c r="P40" s="718">
        <v>0</v>
      </c>
      <c r="Q40" s="718">
        <v>0</v>
      </c>
      <c r="R40" s="718">
        <v>0</v>
      </c>
      <c r="S40" s="718">
        <v>0</v>
      </c>
      <c r="T40" s="719">
        <v>0</v>
      </c>
      <c r="U40" s="89"/>
      <c r="V40" s="89" t="s">
        <v>285</v>
      </c>
    </row>
    <row r="41" spans="1:22" ht="16.5" customHeight="1" thickBot="1">
      <c r="A41" s="730"/>
      <c r="B41" s="731" t="s">
        <v>402</v>
      </c>
      <c r="C41" s="732">
        <f>SUM(C28:C40)</f>
        <v>48508.63</v>
      </c>
      <c r="D41" s="733">
        <f t="shared" ref="D41:T41" si="1">SUM(D28:D40)</f>
        <v>0</v>
      </c>
      <c r="E41" s="733">
        <f t="shared" si="1"/>
        <v>0</v>
      </c>
      <c r="F41" s="733">
        <f t="shared" si="1"/>
        <v>0</v>
      </c>
      <c r="G41" s="733">
        <f t="shared" si="1"/>
        <v>1025</v>
      </c>
      <c r="H41" s="733">
        <f t="shared" si="1"/>
        <v>0</v>
      </c>
      <c r="I41" s="733">
        <f t="shared" si="1"/>
        <v>0</v>
      </c>
      <c r="J41" s="733">
        <f t="shared" si="1"/>
        <v>0</v>
      </c>
      <c r="K41" s="734">
        <f t="shared" si="1"/>
        <v>0</v>
      </c>
      <c r="L41" s="732">
        <f t="shared" si="1"/>
        <v>0</v>
      </c>
      <c r="M41" s="733">
        <f t="shared" si="1"/>
        <v>1403</v>
      </c>
      <c r="N41" s="733">
        <f t="shared" si="1"/>
        <v>0</v>
      </c>
      <c r="O41" s="735">
        <f t="shared" si="1"/>
        <v>3425.1</v>
      </c>
      <c r="P41" s="735">
        <f t="shared" si="1"/>
        <v>2237.3999999999996</v>
      </c>
      <c r="Q41" s="735">
        <f t="shared" si="1"/>
        <v>30983.33</v>
      </c>
      <c r="R41" s="735">
        <f t="shared" si="1"/>
        <v>577.79999999999995</v>
      </c>
      <c r="S41" s="735">
        <f t="shared" si="1"/>
        <v>6227</v>
      </c>
      <c r="T41" s="736">
        <f t="shared" si="1"/>
        <v>2630</v>
      </c>
      <c r="U41" s="730"/>
      <c r="V41" s="730" t="s">
        <v>402</v>
      </c>
    </row>
    <row r="42" spans="1:22" ht="16.5" customHeight="1">
      <c r="A42" s="89"/>
      <c r="B42" s="89"/>
      <c r="C42" s="737"/>
      <c r="D42" s="737"/>
      <c r="E42" s="737"/>
      <c r="F42" s="737"/>
      <c r="G42" s="737"/>
      <c r="H42" s="737"/>
      <c r="I42" s="737"/>
      <c r="J42" s="737"/>
      <c r="K42" s="737"/>
      <c r="L42" s="737"/>
      <c r="M42" s="737"/>
      <c r="N42" s="737"/>
      <c r="O42" s="738"/>
      <c r="P42" s="738"/>
      <c r="Q42" s="738"/>
      <c r="R42" s="738"/>
      <c r="S42" s="738"/>
      <c r="T42" s="738"/>
      <c r="U42" s="89"/>
      <c r="V42" s="89"/>
    </row>
    <row r="43" spans="1:22" ht="16.5" customHeight="1">
      <c r="A43" s="123" t="s">
        <v>316</v>
      </c>
    </row>
    <row r="44" spans="1:22" ht="16.5" customHeight="1"/>
  </sheetData>
  <mergeCells count="2">
    <mergeCell ref="A3:B4"/>
    <mergeCell ref="U3:V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4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Z24"/>
  <sheetViews>
    <sheetView view="pageBreakPreview" zoomScale="70" zoomScaleNormal="70" zoomScaleSheetLayoutView="70" workbookViewId="0"/>
  </sheetViews>
  <sheetFormatPr defaultRowHeight="16.5"/>
  <cols>
    <col min="1" max="3" width="9" style="44"/>
    <col min="4" max="4" width="13.25" style="44" bestFit="1" customWidth="1"/>
    <col min="5" max="5" width="11.75" style="44" bestFit="1" customWidth="1"/>
    <col min="6" max="11" width="10.5" style="44" bestFit="1" customWidth="1"/>
    <col min="12" max="12" width="9.125" style="44" bestFit="1" customWidth="1"/>
    <col min="13" max="13" width="11.75" style="44" bestFit="1" customWidth="1"/>
    <col min="14" max="16" width="10.5" style="44" bestFit="1" customWidth="1"/>
    <col min="17" max="17" width="11.75" style="44" bestFit="1" customWidth="1"/>
    <col min="18" max="21" width="10.5" style="44" bestFit="1" customWidth="1"/>
    <col min="22" max="16384" width="9" style="44"/>
  </cols>
  <sheetData>
    <row r="1" spans="1:25" ht="26.25">
      <c r="A1" s="685" t="s">
        <v>368</v>
      </c>
      <c r="B1" s="358"/>
    </row>
    <row r="2" spans="1:25" ht="17.25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/>
      <c r="W2" s="47"/>
      <c r="X2" s="739"/>
    </row>
    <row r="3" spans="1:25" ht="24.95" customHeight="1">
      <c r="A3" s="1120" t="s">
        <v>0</v>
      </c>
      <c r="B3" s="1120"/>
      <c r="C3" s="1121"/>
      <c r="D3" s="740" t="s">
        <v>52</v>
      </c>
      <c r="E3" s="741" t="s">
        <v>53</v>
      </c>
      <c r="F3" s="741" t="s">
        <v>54</v>
      </c>
      <c r="G3" s="741" t="s">
        <v>55</v>
      </c>
      <c r="H3" s="741" t="s">
        <v>56</v>
      </c>
      <c r="I3" s="741" t="s">
        <v>57</v>
      </c>
      <c r="J3" s="741" t="s">
        <v>58</v>
      </c>
      <c r="K3" s="741" t="s">
        <v>59</v>
      </c>
      <c r="L3" s="742" t="s">
        <v>60</v>
      </c>
      <c r="M3" s="743" t="s">
        <v>61</v>
      </c>
      <c r="N3" s="741" t="s">
        <v>62</v>
      </c>
      <c r="O3" s="741" t="s">
        <v>63</v>
      </c>
      <c r="P3" s="741" t="s">
        <v>64</v>
      </c>
      <c r="Q3" s="741" t="s">
        <v>65</v>
      </c>
      <c r="R3" s="741" t="s">
        <v>66</v>
      </c>
      <c r="S3" s="741" t="s">
        <v>67</v>
      </c>
      <c r="T3" s="741" t="s">
        <v>68</v>
      </c>
      <c r="U3" s="744" t="s">
        <v>69</v>
      </c>
      <c r="V3" s="1125" t="s">
        <v>0</v>
      </c>
      <c r="W3" s="1125"/>
      <c r="X3" s="1125"/>
    </row>
    <row r="4" spans="1:25" ht="24.95" customHeight="1">
      <c r="A4" s="1120"/>
      <c r="B4" s="1120"/>
      <c r="C4" s="1121"/>
      <c r="D4" s="745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752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691" t="s">
        <v>85</v>
      </c>
      <c r="T4" s="693" t="s">
        <v>86</v>
      </c>
      <c r="U4" s="689" t="s">
        <v>87</v>
      </c>
      <c r="V4" s="1120"/>
      <c r="W4" s="1120"/>
      <c r="X4" s="1120"/>
    </row>
    <row r="5" spans="1:25" ht="50.1" customHeight="1">
      <c r="A5" s="758" t="s">
        <v>208</v>
      </c>
      <c r="B5" s="759"/>
      <c r="C5" s="757"/>
      <c r="D5" s="111">
        <v>108734</v>
      </c>
      <c r="E5" s="112">
        <v>12432</v>
      </c>
      <c r="F5" s="112">
        <v>3114</v>
      </c>
      <c r="G5" s="112">
        <v>8088</v>
      </c>
      <c r="H5" s="112">
        <v>2717</v>
      </c>
      <c r="I5" s="112">
        <v>5433</v>
      </c>
      <c r="J5" s="112">
        <v>2274</v>
      </c>
      <c r="K5" s="112">
        <v>7651</v>
      </c>
      <c r="L5" s="760">
        <v>751</v>
      </c>
      <c r="M5" s="111">
        <v>27543</v>
      </c>
      <c r="N5" s="112">
        <v>3513</v>
      </c>
      <c r="O5" s="760">
        <v>2046</v>
      </c>
      <c r="P5" s="761">
        <v>4300</v>
      </c>
      <c r="Q5" s="761">
        <v>19058</v>
      </c>
      <c r="R5" s="761">
        <v>796</v>
      </c>
      <c r="S5" s="761">
        <v>3664</v>
      </c>
      <c r="T5" s="761">
        <v>4590</v>
      </c>
      <c r="U5" s="762">
        <v>764</v>
      </c>
      <c r="V5" s="758" t="s">
        <v>208</v>
      </c>
      <c r="W5" s="759"/>
      <c r="X5" s="759"/>
    </row>
    <row r="6" spans="1:25" ht="50.1" customHeight="1">
      <c r="A6" s="66" t="s">
        <v>249</v>
      </c>
      <c r="B6" s="699"/>
      <c r="C6" s="695"/>
      <c r="D6" s="97">
        <v>121142</v>
      </c>
      <c r="E6" s="98">
        <v>43274</v>
      </c>
      <c r="F6" s="98">
        <v>478</v>
      </c>
      <c r="G6" s="98">
        <v>7570</v>
      </c>
      <c r="H6" s="98">
        <v>9122</v>
      </c>
      <c r="I6" s="98">
        <v>80</v>
      </c>
      <c r="J6" s="98">
        <v>0</v>
      </c>
      <c r="K6" s="98">
        <v>0</v>
      </c>
      <c r="L6" s="696">
        <v>0</v>
      </c>
      <c r="M6" s="97">
        <v>19979</v>
      </c>
      <c r="N6" s="98">
        <v>4845</v>
      </c>
      <c r="O6" s="696">
        <v>2887</v>
      </c>
      <c r="P6" s="697">
        <v>2710</v>
      </c>
      <c r="Q6" s="697">
        <v>13867</v>
      </c>
      <c r="R6" s="697">
        <v>3848</v>
      </c>
      <c r="S6" s="697">
        <v>2500</v>
      </c>
      <c r="T6" s="697">
        <v>7860</v>
      </c>
      <c r="U6" s="698">
        <v>2122</v>
      </c>
      <c r="V6" s="66" t="s">
        <v>249</v>
      </c>
      <c r="W6" s="699"/>
      <c r="X6" s="699"/>
    </row>
    <row r="7" spans="1:25" ht="50.1" customHeight="1">
      <c r="A7" s="56" t="s">
        <v>345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696"/>
      <c r="P7" s="697"/>
      <c r="Q7" s="697"/>
      <c r="R7" s="697"/>
      <c r="S7" s="697"/>
      <c r="T7" s="697"/>
      <c r="U7" s="698"/>
      <c r="V7" s="56" t="s">
        <v>345</v>
      </c>
      <c r="W7" s="56"/>
      <c r="X7" s="699"/>
    </row>
    <row r="8" spans="1:25" ht="50.1" customHeight="1">
      <c r="A8" s="700"/>
      <c r="B8" s="700" t="s">
        <v>346</v>
      </c>
      <c r="C8" s="763"/>
      <c r="D8" s="1019">
        <v>37803</v>
      </c>
      <c r="E8" s="1020">
        <v>8420</v>
      </c>
      <c r="F8" s="1020">
        <v>2116</v>
      </c>
      <c r="G8" s="1020">
        <v>100</v>
      </c>
      <c r="H8" s="1020">
        <v>6900</v>
      </c>
      <c r="I8" s="1020">
        <v>1320</v>
      </c>
      <c r="J8" s="1020">
        <v>0</v>
      </c>
      <c r="K8" s="1020">
        <v>0</v>
      </c>
      <c r="L8" s="1021">
        <v>0</v>
      </c>
      <c r="M8" s="1019">
        <v>6591</v>
      </c>
      <c r="N8" s="1020">
        <v>990</v>
      </c>
      <c r="O8" s="1021">
        <v>1245</v>
      </c>
      <c r="P8" s="1022">
        <v>790</v>
      </c>
      <c r="Q8" s="1022">
        <v>5261</v>
      </c>
      <c r="R8" s="1022">
        <v>740</v>
      </c>
      <c r="S8" s="1022">
        <v>620</v>
      </c>
      <c r="T8" s="1022">
        <v>2111</v>
      </c>
      <c r="U8" s="1023">
        <v>599</v>
      </c>
      <c r="V8" s="700"/>
      <c r="W8" s="700" t="s">
        <v>346</v>
      </c>
      <c r="X8" s="708"/>
    </row>
    <row r="9" spans="1:25" ht="50.1" customHeight="1">
      <c r="A9" s="700"/>
      <c r="B9" s="700" t="s">
        <v>348</v>
      </c>
      <c r="C9" s="763"/>
      <c r="D9" s="702">
        <f>SUM(E9:U9)</f>
        <v>919.67106067000009</v>
      </c>
      <c r="E9" s="764">
        <v>34.299999999999997</v>
      </c>
      <c r="F9" s="764">
        <v>26</v>
      </c>
      <c r="G9" s="764">
        <v>39.5</v>
      </c>
      <c r="H9" s="764">
        <v>6</v>
      </c>
      <c r="I9" s="764">
        <v>29</v>
      </c>
      <c r="J9" s="704">
        <v>23.92</v>
      </c>
      <c r="K9" s="704">
        <v>84.279560669999995</v>
      </c>
      <c r="L9" s="705">
        <v>4.5</v>
      </c>
      <c r="M9" s="702">
        <v>261.66000000000003</v>
      </c>
      <c r="N9" s="704">
        <v>15.02</v>
      </c>
      <c r="O9" s="705">
        <v>8.33</v>
      </c>
      <c r="P9" s="706">
        <v>10</v>
      </c>
      <c r="Q9" s="706">
        <v>342.3</v>
      </c>
      <c r="R9" s="706">
        <v>2.5</v>
      </c>
      <c r="S9" s="706">
        <v>19.0015</v>
      </c>
      <c r="T9" s="706">
        <v>12.36</v>
      </c>
      <c r="U9" s="707">
        <v>1</v>
      </c>
      <c r="V9" s="700"/>
      <c r="W9" s="700" t="s">
        <v>348</v>
      </c>
      <c r="X9" s="708"/>
    </row>
    <row r="10" spans="1:25" ht="50.1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710"/>
      <c r="P10" s="711"/>
      <c r="Q10" s="711"/>
      <c r="R10" s="711"/>
      <c r="S10" s="711"/>
      <c r="T10" s="711"/>
      <c r="U10" s="712"/>
      <c r="V10" s="89"/>
      <c r="W10" s="89"/>
      <c r="X10" s="713"/>
    </row>
    <row r="11" spans="1:25" ht="50.1" customHeight="1">
      <c r="A11" s="56" t="s">
        <v>349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349</v>
      </c>
      <c r="W11" s="56"/>
      <c r="X11" s="716"/>
    </row>
    <row r="12" spans="1:25" ht="50.1" customHeight="1">
      <c r="A12" s="83" t="s">
        <v>346</v>
      </c>
      <c r="B12" s="767"/>
      <c r="C12" s="768" t="s">
        <v>387</v>
      </c>
      <c r="D12" s="91">
        <f>SUM(E12:U12)</f>
        <v>2675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737">
        <v>0</v>
      </c>
      <c r="M12" s="91">
        <v>800</v>
      </c>
      <c r="N12" s="91">
        <v>0</v>
      </c>
      <c r="O12" s="92">
        <v>495</v>
      </c>
      <c r="P12" s="718">
        <v>730</v>
      </c>
      <c r="Q12" s="718">
        <v>150</v>
      </c>
      <c r="R12" s="718">
        <v>0</v>
      </c>
      <c r="S12" s="718">
        <v>0</v>
      </c>
      <c r="T12" s="718">
        <v>0</v>
      </c>
      <c r="U12" s="719">
        <v>500</v>
      </c>
      <c r="V12" s="83" t="s">
        <v>346</v>
      </c>
      <c r="W12" s="767"/>
      <c r="X12" s="769" t="s">
        <v>387</v>
      </c>
      <c r="Y12" s="47"/>
    </row>
    <row r="13" spans="1:25" ht="50.1" customHeight="1">
      <c r="A13" s="89"/>
      <c r="B13" s="89"/>
      <c r="C13" s="768" t="s">
        <v>214</v>
      </c>
      <c r="D13" s="91">
        <f>SUM(E13:U13)</f>
        <v>13210</v>
      </c>
      <c r="E13" s="91">
        <v>7420</v>
      </c>
      <c r="F13" s="91">
        <v>0</v>
      </c>
      <c r="G13" s="91">
        <v>0</v>
      </c>
      <c r="H13" s="91">
        <v>1900</v>
      </c>
      <c r="I13" s="91">
        <v>20</v>
      </c>
      <c r="J13" s="91">
        <v>0</v>
      </c>
      <c r="K13" s="91">
        <v>0</v>
      </c>
      <c r="L13" s="737">
        <v>0</v>
      </c>
      <c r="M13" s="91">
        <v>1131</v>
      </c>
      <c r="N13" s="91">
        <v>0</v>
      </c>
      <c r="O13" s="92">
        <v>0</v>
      </c>
      <c r="P13" s="718">
        <v>0</v>
      </c>
      <c r="Q13" s="718">
        <v>1600</v>
      </c>
      <c r="R13" s="718">
        <v>640</v>
      </c>
      <c r="S13" s="718">
        <v>0</v>
      </c>
      <c r="T13" s="718">
        <v>400</v>
      </c>
      <c r="U13" s="719">
        <v>99</v>
      </c>
      <c r="V13" s="89"/>
      <c r="W13" s="89"/>
      <c r="X13" s="769" t="s">
        <v>214</v>
      </c>
    </row>
    <row r="14" spans="1:25" ht="50.1" customHeight="1">
      <c r="A14" s="89"/>
      <c r="B14" s="89"/>
      <c r="C14" s="768" t="s">
        <v>215</v>
      </c>
      <c r="D14" s="91">
        <f>SUM(E14:U14)</f>
        <v>6252</v>
      </c>
      <c r="E14" s="91">
        <v>1000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737">
        <v>0</v>
      </c>
      <c r="M14" s="91">
        <v>0</v>
      </c>
      <c r="N14" s="91">
        <v>600</v>
      </c>
      <c r="O14" s="92">
        <v>750</v>
      </c>
      <c r="P14" s="718">
        <v>0</v>
      </c>
      <c r="Q14" s="718">
        <v>2852</v>
      </c>
      <c r="R14" s="718">
        <v>0</v>
      </c>
      <c r="S14" s="718">
        <v>0</v>
      </c>
      <c r="T14" s="718">
        <v>1050</v>
      </c>
      <c r="U14" s="719">
        <v>0</v>
      </c>
      <c r="V14" s="89"/>
      <c r="W14" s="89"/>
      <c r="X14" s="769" t="s">
        <v>215</v>
      </c>
    </row>
    <row r="15" spans="1:25" ht="50.1" customHeight="1">
      <c r="A15" s="89"/>
      <c r="B15" s="89"/>
      <c r="C15" s="768" t="s">
        <v>256</v>
      </c>
      <c r="D15" s="91">
        <f>SUM(E15:U15)</f>
        <v>4530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737">
        <v>0</v>
      </c>
      <c r="M15" s="91">
        <v>4160</v>
      </c>
      <c r="N15" s="91">
        <v>0</v>
      </c>
      <c r="O15" s="92">
        <v>0</v>
      </c>
      <c r="P15" s="718">
        <v>0</v>
      </c>
      <c r="Q15" s="718">
        <v>370</v>
      </c>
      <c r="R15" s="718">
        <v>0</v>
      </c>
      <c r="S15" s="718">
        <v>0</v>
      </c>
      <c r="T15" s="718">
        <v>0</v>
      </c>
      <c r="U15" s="719">
        <v>0</v>
      </c>
      <c r="V15" s="89"/>
      <c r="W15" s="89"/>
      <c r="X15" s="769" t="s">
        <v>256</v>
      </c>
    </row>
    <row r="16" spans="1:25" ht="50.1" customHeight="1">
      <c r="A16" s="89"/>
      <c r="B16" s="89"/>
      <c r="C16" s="768" t="s">
        <v>324</v>
      </c>
      <c r="D16" s="91">
        <f>SUM(E16:U16)</f>
        <v>2150</v>
      </c>
      <c r="E16" s="91">
        <v>0</v>
      </c>
      <c r="F16" s="91">
        <v>0</v>
      </c>
      <c r="G16" s="91">
        <v>0</v>
      </c>
      <c r="H16" s="91">
        <v>0</v>
      </c>
      <c r="I16" s="91">
        <v>1300</v>
      </c>
      <c r="J16" s="91">
        <v>0</v>
      </c>
      <c r="K16" s="91">
        <v>0</v>
      </c>
      <c r="L16" s="737">
        <v>0</v>
      </c>
      <c r="M16" s="91">
        <v>0</v>
      </c>
      <c r="N16" s="91">
        <v>0</v>
      </c>
      <c r="O16" s="92">
        <v>0</v>
      </c>
      <c r="P16" s="718">
        <v>0</v>
      </c>
      <c r="Q16" s="718">
        <v>110</v>
      </c>
      <c r="R16" s="718">
        <v>0</v>
      </c>
      <c r="S16" s="718">
        <v>620</v>
      </c>
      <c r="T16" s="718">
        <v>120</v>
      </c>
      <c r="U16" s="719">
        <v>0</v>
      </c>
      <c r="V16" s="89"/>
      <c r="W16" s="89"/>
      <c r="X16" s="769" t="s">
        <v>324</v>
      </c>
    </row>
    <row r="17" spans="1:26" ht="50.1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6" ht="50.1" customHeight="1">
      <c r="A18" s="83" t="s">
        <v>348</v>
      </c>
      <c r="B18" s="767"/>
      <c r="C18" s="768" t="s">
        <v>388</v>
      </c>
      <c r="D18" s="91">
        <f>SUM(E18:U18)</f>
        <v>15.827999999999999</v>
      </c>
      <c r="E18" s="92">
        <v>0</v>
      </c>
      <c r="F18" s="92">
        <v>3.5</v>
      </c>
      <c r="G18" s="92">
        <v>8</v>
      </c>
      <c r="H18" s="92">
        <v>0</v>
      </c>
      <c r="I18" s="92">
        <v>0</v>
      </c>
      <c r="J18" s="92">
        <v>0</v>
      </c>
      <c r="K18" s="92">
        <v>0</v>
      </c>
      <c r="L18" s="710">
        <v>0</v>
      </c>
      <c r="M18" s="91">
        <v>0</v>
      </c>
      <c r="N18" s="92">
        <v>0</v>
      </c>
      <c r="O18" s="92">
        <v>0</v>
      </c>
      <c r="P18" s="718">
        <v>0</v>
      </c>
      <c r="Q18" s="718">
        <v>0</v>
      </c>
      <c r="R18" s="718">
        <v>0</v>
      </c>
      <c r="S18" s="718">
        <v>4.3280000000000003</v>
      </c>
      <c r="T18" s="718">
        <v>0</v>
      </c>
      <c r="U18" s="719">
        <v>0</v>
      </c>
      <c r="V18" s="83" t="s">
        <v>348</v>
      </c>
      <c r="W18" s="767"/>
      <c r="X18" s="769" t="s">
        <v>388</v>
      </c>
    </row>
    <row r="19" spans="1:26" ht="50.1" customHeight="1">
      <c r="A19" s="89"/>
      <c r="B19" s="89"/>
      <c r="C19" s="771" t="s">
        <v>11</v>
      </c>
      <c r="D19" s="91">
        <f>SUM(E19:U19)</f>
        <v>40.630000000000003</v>
      </c>
      <c r="E19" s="92">
        <v>7</v>
      </c>
      <c r="F19" s="92">
        <v>0</v>
      </c>
      <c r="G19" s="92">
        <v>6</v>
      </c>
      <c r="H19" s="92">
        <v>0</v>
      </c>
      <c r="I19" s="92">
        <v>0</v>
      </c>
      <c r="J19" s="92">
        <v>2.67</v>
      </c>
      <c r="K19" s="92">
        <v>4.5</v>
      </c>
      <c r="L19" s="710">
        <v>0</v>
      </c>
      <c r="M19" s="91">
        <v>4.8</v>
      </c>
      <c r="N19" s="92">
        <v>1</v>
      </c>
      <c r="O19" s="92">
        <v>0</v>
      </c>
      <c r="P19" s="718">
        <v>0</v>
      </c>
      <c r="Q19" s="718">
        <v>5</v>
      </c>
      <c r="R19" s="718">
        <v>0</v>
      </c>
      <c r="S19" s="718">
        <v>0</v>
      </c>
      <c r="T19" s="718">
        <v>9.66</v>
      </c>
      <c r="U19" s="719">
        <v>0</v>
      </c>
      <c r="V19" s="89"/>
      <c r="W19" s="89"/>
      <c r="X19" s="728" t="s">
        <v>11</v>
      </c>
    </row>
    <row r="20" spans="1:26" ht="50.1" customHeight="1">
      <c r="A20" s="89"/>
      <c r="B20" s="89"/>
      <c r="C20" s="771" t="s">
        <v>10</v>
      </c>
      <c r="D20" s="91">
        <f>SUM(E20:U20)</f>
        <v>32.53</v>
      </c>
      <c r="E20" s="92">
        <v>0</v>
      </c>
      <c r="F20" s="92">
        <v>0</v>
      </c>
      <c r="G20" s="92">
        <v>0</v>
      </c>
      <c r="H20" s="92">
        <v>0</v>
      </c>
      <c r="I20" s="92">
        <v>21</v>
      </c>
      <c r="J20" s="92">
        <v>6.83</v>
      </c>
      <c r="K20" s="92">
        <v>0</v>
      </c>
      <c r="L20" s="710">
        <v>0</v>
      </c>
      <c r="M20" s="91">
        <v>3.2</v>
      </c>
      <c r="N20" s="92">
        <v>0</v>
      </c>
      <c r="O20" s="92">
        <v>0</v>
      </c>
      <c r="P20" s="718">
        <v>0</v>
      </c>
      <c r="Q20" s="718">
        <v>1</v>
      </c>
      <c r="R20" s="718">
        <v>0</v>
      </c>
      <c r="S20" s="718">
        <v>0</v>
      </c>
      <c r="T20" s="718">
        <v>0</v>
      </c>
      <c r="U20" s="719">
        <v>0.5</v>
      </c>
      <c r="V20" s="89"/>
      <c r="W20" s="89"/>
      <c r="X20" s="728" t="s">
        <v>10</v>
      </c>
    </row>
    <row r="21" spans="1:26" ht="50.1" customHeight="1">
      <c r="A21" s="89"/>
      <c r="B21" s="89"/>
      <c r="C21" s="771" t="s">
        <v>9</v>
      </c>
      <c r="D21" s="91">
        <f>SUM(E21:U21)</f>
        <v>22.85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2.58</v>
      </c>
      <c r="K21" s="92">
        <v>0</v>
      </c>
      <c r="L21" s="710">
        <v>4.5</v>
      </c>
      <c r="M21" s="91">
        <v>0</v>
      </c>
      <c r="N21" s="92">
        <v>12.27</v>
      </c>
      <c r="O21" s="92">
        <v>0</v>
      </c>
      <c r="P21" s="718">
        <v>0</v>
      </c>
      <c r="Q21" s="718">
        <v>1.5</v>
      </c>
      <c r="R21" s="718">
        <v>0</v>
      </c>
      <c r="S21" s="718">
        <v>2</v>
      </c>
      <c r="T21" s="718">
        <v>0</v>
      </c>
      <c r="U21" s="719">
        <v>0</v>
      </c>
      <c r="V21" s="89"/>
      <c r="W21" s="89"/>
      <c r="X21" s="728" t="s">
        <v>9</v>
      </c>
    </row>
    <row r="22" spans="1:26" ht="50.1" customHeight="1" thickBot="1">
      <c r="A22" s="730"/>
      <c r="B22" s="730"/>
      <c r="C22" s="772" t="s">
        <v>8</v>
      </c>
      <c r="D22" s="732">
        <f>SUM(E22:U22)</f>
        <v>22.5</v>
      </c>
      <c r="E22" s="733">
        <v>0</v>
      </c>
      <c r="F22" s="733">
        <v>0</v>
      </c>
      <c r="G22" s="733">
        <v>0</v>
      </c>
      <c r="H22" s="733">
        <v>0</v>
      </c>
      <c r="I22" s="733">
        <v>2</v>
      </c>
      <c r="J22" s="733">
        <v>0</v>
      </c>
      <c r="K22" s="733">
        <v>0</v>
      </c>
      <c r="L22" s="734">
        <v>0</v>
      </c>
      <c r="M22" s="732">
        <v>0</v>
      </c>
      <c r="N22" s="733">
        <v>0</v>
      </c>
      <c r="O22" s="734">
        <v>0</v>
      </c>
      <c r="P22" s="773">
        <v>0</v>
      </c>
      <c r="Q22" s="773">
        <v>18</v>
      </c>
      <c r="R22" s="773">
        <v>0.5</v>
      </c>
      <c r="S22" s="773">
        <v>0</v>
      </c>
      <c r="T22" s="773">
        <v>2</v>
      </c>
      <c r="U22" s="774">
        <v>0</v>
      </c>
      <c r="V22" s="730"/>
      <c r="W22" s="730"/>
      <c r="X22" s="775" t="s">
        <v>8</v>
      </c>
      <c r="Z22" s="47"/>
    </row>
    <row r="23" spans="1:26" ht="17.25">
      <c r="A23" s="89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76"/>
    </row>
    <row r="24" spans="1:26">
      <c r="A24" s="123" t="s">
        <v>503</v>
      </c>
    </row>
  </sheetData>
  <mergeCells count="2">
    <mergeCell ref="A3:C4"/>
    <mergeCell ref="V3:X4"/>
  </mergeCells>
  <phoneticPr fontId="1" type="noConversion"/>
  <pageMargins left="0.7" right="0.7" top="0.75" bottom="0.75" header="0.3" footer="0.3"/>
  <pageSetup paperSize="9" scale="4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5"/>
  <sheetViews>
    <sheetView view="pageBreakPreview" zoomScale="70" zoomScaleNormal="70" zoomScaleSheetLayoutView="70" workbookViewId="0"/>
  </sheetViews>
  <sheetFormatPr defaultRowHeight="17.25" customHeight="1"/>
  <cols>
    <col min="1" max="1" width="5" style="44" customWidth="1"/>
    <col min="2" max="2" width="10.25" style="44" customWidth="1"/>
    <col min="3" max="3" width="8.5" style="44" customWidth="1"/>
    <col min="4" max="18" width="10.375" style="44" customWidth="1"/>
    <col min="19" max="20" width="10.625" style="44" customWidth="1"/>
    <col min="21" max="21" width="10.375" style="44" customWidth="1"/>
    <col min="22" max="22" width="5" style="44" customWidth="1"/>
    <col min="23" max="23" width="10.25" style="44" customWidth="1"/>
    <col min="24" max="24" width="8.5" style="44" customWidth="1"/>
    <col min="25" max="16384" width="9" style="44"/>
  </cols>
  <sheetData>
    <row r="1" spans="1:24" ht="18" customHeight="1">
      <c r="A1" s="685" t="s">
        <v>369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6.1" customHeight="1">
      <c r="A3" s="1120" t="s">
        <v>0</v>
      </c>
      <c r="B3" s="1120"/>
      <c r="C3" s="1121"/>
      <c r="D3" s="740" t="s">
        <v>52</v>
      </c>
      <c r="E3" s="741" t="s">
        <v>53</v>
      </c>
      <c r="F3" s="741" t="s">
        <v>54</v>
      </c>
      <c r="G3" s="741" t="s">
        <v>55</v>
      </c>
      <c r="H3" s="741" t="s">
        <v>56</v>
      </c>
      <c r="I3" s="741" t="s">
        <v>57</v>
      </c>
      <c r="J3" s="741" t="s">
        <v>58</v>
      </c>
      <c r="K3" s="741" t="s">
        <v>59</v>
      </c>
      <c r="L3" s="742" t="s">
        <v>60</v>
      </c>
      <c r="M3" s="743" t="s">
        <v>61</v>
      </c>
      <c r="N3" s="741" t="s">
        <v>62</v>
      </c>
      <c r="O3" s="741" t="s">
        <v>63</v>
      </c>
      <c r="P3" s="741" t="s">
        <v>64</v>
      </c>
      <c r="Q3" s="741" t="s">
        <v>65</v>
      </c>
      <c r="R3" s="741" t="s">
        <v>66</v>
      </c>
      <c r="S3" s="741" t="s">
        <v>67</v>
      </c>
      <c r="T3" s="741" t="s">
        <v>68</v>
      </c>
      <c r="U3" s="744" t="s">
        <v>69</v>
      </c>
      <c r="V3" s="1125" t="s">
        <v>0</v>
      </c>
      <c r="W3" s="1125"/>
      <c r="X3" s="1125"/>
    </row>
    <row r="4" spans="1:24" ht="26.1" customHeight="1">
      <c r="A4" s="1122"/>
      <c r="B4" s="1122"/>
      <c r="C4" s="1123"/>
      <c r="D4" s="745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746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746" t="s">
        <v>83</v>
      </c>
      <c r="R4" s="691" t="s">
        <v>84</v>
      </c>
      <c r="S4" s="267" t="s">
        <v>85</v>
      </c>
      <c r="T4" s="267" t="s">
        <v>86</v>
      </c>
      <c r="U4" s="694" t="s">
        <v>87</v>
      </c>
      <c r="V4" s="1122"/>
      <c r="W4" s="1122"/>
      <c r="X4" s="1122"/>
    </row>
    <row r="5" spans="1:24" ht="52.7" customHeight="1">
      <c r="A5" s="66" t="s">
        <v>208</v>
      </c>
      <c r="B5" s="699"/>
      <c r="C5" s="695"/>
      <c r="D5" s="97">
        <v>75804</v>
      </c>
      <c r="E5" s="98">
        <v>3721</v>
      </c>
      <c r="F5" s="98">
        <v>3232</v>
      </c>
      <c r="G5" s="98">
        <v>19450</v>
      </c>
      <c r="H5" s="98">
        <v>43964</v>
      </c>
      <c r="I5" s="98">
        <v>1278</v>
      </c>
      <c r="J5" s="98">
        <v>619</v>
      </c>
      <c r="K5" s="98">
        <v>0</v>
      </c>
      <c r="L5" s="696">
        <v>0</v>
      </c>
      <c r="M5" s="97">
        <v>0</v>
      </c>
      <c r="N5" s="98">
        <v>0</v>
      </c>
      <c r="O5" s="98">
        <v>471</v>
      </c>
      <c r="P5" s="714">
        <v>0</v>
      </c>
      <c r="Q5" s="714">
        <v>0</v>
      </c>
      <c r="R5" s="714">
        <v>2253</v>
      </c>
      <c r="S5" s="714">
        <v>35</v>
      </c>
      <c r="T5" s="714">
        <v>245</v>
      </c>
      <c r="U5" s="715">
        <v>536</v>
      </c>
      <c r="V5" s="66" t="s">
        <v>208</v>
      </c>
      <c r="W5" s="699"/>
      <c r="X5" s="699"/>
    </row>
    <row r="6" spans="1:24" ht="52.7" customHeight="1">
      <c r="A6" s="66" t="s">
        <v>249</v>
      </c>
      <c r="B6" s="699"/>
      <c r="C6" s="695"/>
      <c r="D6" s="97">
        <v>252312.06400000001</v>
      </c>
      <c r="E6" s="98">
        <v>5723</v>
      </c>
      <c r="F6" s="98">
        <v>15318</v>
      </c>
      <c r="G6" s="98">
        <v>0</v>
      </c>
      <c r="H6" s="98">
        <v>208360</v>
      </c>
      <c r="I6" s="98">
        <v>6056</v>
      </c>
      <c r="J6" s="98">
        <v>76</v>
      </c>
      <c r="K6" s="98">
        <v>0</v>
      </c>
      <c r="L6" s="696">
        <v>0</v>
      </c>
      <c r="M6" s="97">
        <v>0</v>
      </c>
      <c r="N6" s="98">
        <v>0</v>
      </c>
      <c r="O6" s="98">
        <v>2230</v>
      </c>
      <c r="P6" s="714">
        <v>0</v>
      </c>
      <c r="Q6" s="714">
        <v>6.4000000000000001E-2</v>
      </c>
      <c r="R6" s="714">
        <v>10679</v>
      </c>
      <c r="S6" s="714">
        <v>167</v>
      </c>
      <c r="T6" s="714">
        <v>1161</v>
      </c>
      <c r="U6" s="715">
        <v>2542</v>
      </c>
      <c r="V6" s="66" t="s">
        <v>249</v>
      </c>
      <c r="W6" s="699"/>
      <c r="X6" s="699"/>
    </row>
    <row r="7" spans="1:24" ht="52.7" customHeight="1">
      <c r="A7" s="56" t="s">
        <v>300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98"/>
      <c r="P7" s="714"/>
      <c r="Q7" s="714"/>
      <c r="R7" s="714"/>
      <c r="S7" s="714"/>
      <c r="T7" s="714"/>
      <c r="U7" s="715"/>
      <c r="V7" s="56" t="s">
        <v>300</v>
      </c>
      <c r="W7" s="56"/>
      <c r="X7" s="699"/>
    </row>
    <row r="8" spans="1:24" s="709" customFormat="1" ht="52.7" customHeight="1">
      <c r="A8" s="700"/>
      <c r="B8" s="700" t="s">
        <v>299</v>
      </c>
      <c r="C8" s="763"/>
      <c r="D8" s="702">
        <v>66515</v>
      </c>
      <c r="E8" s="704">
        <v>1000</v>
      </c>
      <c r="F8" s="704">
        <v>4232</v>
      </c>
      <c r="G8" s="704">
        <v>0</v>
      </c>
      <c r="H8" s="704">
        <v>50000</v>
      </c>
      <c r="I8" s="704">
        <v>2120</v>
      </c>
      <c r="J8" s="704">
        <v>99</v>
      </c>
      <c r="K8" s="704">
        <v>0</v>
      </c>
      <c r="L8" s="705">
        <v>0</v>
      </c>
      <c r="M8" s="702">
        <v>0</v>
      </c>
      <c r="N8" s="704">
        <v>0</v>
      </c>
      <c r="O8" s="704">
        <v>800</v>
      </c>
      <c r="P8" s="704">
        <v>0</v>
      </c>
      <c r="Q8" s="704">
        <v>1000</v>
      </c>
      <c r="R8" s="704">
        <v>4889</v>
      </c>
      <c r="S8" s="704">
        <v>450</v>
      </c>
      <c r="T8" s="704">
        <v>925</v>
      </c>
      <c r="U8" s="777">
        <v>1000</v>
      </c>
      <c r="V8" s="700"/>
      <c r="W8" s="700" t="s">
        <v>271</v>
      </c>
      <c r="X8" s="708"/>
    </row>
    <row r="9" spans="1:24" s="709" customFormat="1" ht="52.7" customHeight="1">
      <c r="A9" s="700"/>
      <c r="B9" s="700" t="s">
        <v>347</v>
      </c>
      <c r="C9" s="763"/>
      <c r="D9" s="702">
        <f t="shared" ref="D9:D22" si="0">SUM(E9:U9)</f>
        <v>43</v>
      </c>
      <c r="E9" s="703">
        <v>0</v>
      </c>
      <c r="F9" s="703">
        <v>0</v>
      </c>
      <c r="G9" s="703">
        <v>28</v>
      </c>
      <c r="H9" s="703">
        <v>0</v>
      </c>
      <c r="I9" s="703">
        <v>0</v>
      </c>
      <c r="J9" s="704">
        <v>15</v>
      </c>
      <c r="K9" s="704">
        <v>0</v>
      </c>
      <c r="L9" s="705">
        <v>0</v>
      </c>
      <c r="M9" s="702">
        <v>0</v>
      </c>
      <c r="N9" s="704">
        <v>0</v>
      </c>
      <c r="O9" s="704">
        <v>0</v>
      </c>
      <c r="P9" s="704">
        <v>0</v>
      </c>
      <c r="Q9" s="704">
        <v>0</v>
      </c>
      <c r="R9" s="704">
        <v>0</v>
      </c>
      <c r="S9" s="704">
        <v>0</v>
      </c>
      <c r="T9" s="704">
        <v>0</v>
      </c>
      <c r="U9" s="777">
        <v>0</v>
      </c>
      <c r="V9" s="700"/>
      <c r="W9" s="700" t="s">
        <v>347</v>
      </c>
      <c r="X9" s="708"/>
    </row>
    <row r="10" spans="1:24" ht="52.7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92"/>
      <c r="P10" s="718"/>
      <c r="Q10" s="718"/>
      <c r="R10" s="718"/>
      <c r="S10" s="718"/>
      <c r="T10" s="718"/>
      <c r="U10" s="719"/>
      <c r="V10" s="89"/>
      <c r="W10" s="89"/>
      <c r="X10" s="713"/>
    </row>
    <row r="11" spans="1:24" ht="52.7" customHeight="1">
      <c r="A11" s="56" t="s">
        <v>350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350</v>
      </c>
      <c r="W11" s="56"/>
      <c r="X11" s="716"/>
    </row>
    <row r="12" spans="1:24" ht="52.7" customHeight="1">
      <c r="A12" s="83" t="s">
        <v>271</v>
      </c>
      <c r="B12" s="767"/>
      <c r="C12" s="768" t="s">
        <v>193</v>
      </c>
      <c r="D12" s="91">
        <f t="shared" si="0"/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710">
        <v>0</v>
      </c>
      <c r="M12" s="91">
        <v>0</v>
      </c>
      <c r="N12" s="92">
        <v>0</v>
      </c>
      <c r="O12" s="92">
        <v>0</v>
      </c>
      <c r="P12" s="718">
        <v>0</v>
      </c>
      <c r="Q12" s="718">
        <v>0</v>
      </c>
      <c r="R12" s="718">
        <v>0</v>
      </c>
      <c r="S12" s="718">
        <v>0</v>
      </c>
      <c r="T12" s="718">
        <v>0</v>
      </c>
      <c r="U12" s="719">
        <v>0</v>
      </c>
      <c r="V12" s="83" t="s">
        <v>271</v>
      </c>
      <c r="W12" s="767"/>
      <c r="X12" s="769" t="s">
        <v>386</v>
      </c>
    </row>
    <row r="13" spans="1:24" ht="52.7" customHeight="1">
      <c r="A13" s="89"/>
      <c r="B13" s="89"/>
      <c r="C13" s="768" t="s">
        <v>11</v>
      </c>
      <c r="D13" s="91">
        <f t="shared" si="0"/>
        <v>2860</v>
      </c>
      <c r="E13" s="92">
        <v>0</v>
      </c>
      <c r="F13" s="92">
        <v>0</v>
      </c>
      <c r="G13" s="92">
        <v>0</v>
      </c>
      <c r="H13" s="92">
        <v>0</v>
      </c>
      <c r="I13" s="92">
        <v>1060</v>
      </c>
      <c r="J13" s="92">
        <v>0</v>
      </c>
      <c r="K13" s="92">
        <v>0</v>
      </c>
      <c r="L13" s="710">
        <v>0</v>
      </c>
      <c r="M13" s="91">
        <v>0</v>
      </c>
      <c r="N13" s="92">
        <v>0</v>
      </c>
      <c r="O13" s="92">
        <v>800</v>
      </c>
      <c r="P13" s="718">
        <v>0</v>
      </c>
      <c r="Q13" s="718">
        <v>0</v>
      </c>
      <c r="R13" s="718">
        <v>0</v>
      </c>
      <c r="S13" s="718">
        <v>0</v>
      </c>
      <c r="T13" s="718">
        <v>0</v>
      </c>
      <c r="U13" s="719">
        <v>1000</v>
      </c>
      <c r="V13" s="89"/>
      <c r="W13" s="89"/>
      <c r="X13" s="769" t="s">
        <v>11</v>
      </c>
    </row>
    <row r="14" spans="1:24" ht="52.7" customHeight="1">
      <c r="A14" s="89"/>
      <c r="B14" s="89"/>
      <c r="C14" s="768" t="s">
        <v>10</v>
      </c>
      <c r="D14" s="91">
        <f t="shared" si="0"/>
        <v>4176</v>
      </c>
      <c r="E14" s="92">
        <v>1000</v>
      </c>
      <c r="F14" s="92">
        <v>0</v>
      </c>
      <c r="G14" s="92">
        <v>0</v>
      </c>
      <c r="H14" s="92">
        <v>0</v>
      </c>
      <c r="I14" s="92">
        <v>1060</v>
      </c>
      <c r="J14" s="92">
        <v>0</v>
      </c>
      <c r="K14" s="92">
        <v>0</v>
      </c>
      <c r="L14" s="710">
        <v>0</v>
      </c>
      <c r="M14" s="91">
        <v>0</v>
      </c>
      <c r="N14" s="92">
        <v>0</v>
      </c>
      <c r="O14" s="92">
        <v>0</v>
      </c>
      <c r="P14" s="718">
        <v>0</v>
      </c>
      <c r="Q14" s="718">
        <v>0</v>
      </c>
      <c r="R14" s="718">
        <v>2116</v>
      </c>
      <c r="S14" s="718">
        <v>0</v>
      </c>
      <c r="T14" s="718">
        <v>0</v>
      </c>
      <c r="U14" s="719">
        <v>0</v>
      </c>
      <c r="V14" s="89"/>
      <c r="W14" s="89"/>
      <c r="X14" s="769" t="s">
        <v>10</v>
      </c>
    </row>
    <row r="15" spans="1:24" ht="52.7" customHeight="1">
      <c r="A15" s="89"/>
      <c r="B15" s="89"/>
      <c r="C15" s="768" t="s">
        <v>9</v>
      </c>
      <c r="D15" s="91">
        <f t="shared" si="0"/>
        <v>1024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99</v>
      </c>
      <c r="K15" s="92">
        <v>0</v>
      </c>
      <c r="L15" s="710">
        <v>0</v>
      </c>
      <c r="M15" s="91">
        <v>0</v>
      </c>
      <c r="N15" s="92">
        <v>0</v>
      </c>
      <c r="O15" s="92">
        <v>0</v>
      </c>
      <c r="P15" s="718">
        <v>0</v>
      </c>
      <c r="Q15" s="718">
        <v>0</v>
      </c>
      <c r="R15" s="718">
        <v>0</v>
      </c>
      <c r="S15" s="718">
        <v>0</v>
      </c>
      <c r="T15" s="718">
        <v>925</v>
      </c>
      <c r="U15" s="719">
        <v>0</v>
      </c>
      <c r="V15" s="89"/>
      <c r="W15" s="89"/>
      <c r="X15" s="769" t="s">
        <v>9</v>
      </c>
    </row>
    <row r="16" spans="1:24" ht="52.7" customHeight="1">
      <c r="A16" s="89"/>
      <c r="B16" s="89"/>
      <c r="C16" s="768" t="s">
        <v>8</v>
      </c>
      <c r="D16" s="91">
        <f t="shared" si="0"/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710">
        <v>0</v>
      </c>
      <c r="M16" s="91">
        <v>0</v>
      </c>
      <c r="N16" s="92">
        <v>0</v>
      </c>
      <c r="O16" s="92">
        <v>0</v>
      </c>
      <c r="P16" s="718">
        <v>0</v>
      </c>
      <c r="Q16" s="718">
        <v>0</v>
      </c>
      <c r="R16" s="718">
        <v>0</v>
      </c>
      <c r="S16" s="718">
        <v>0</v>
      </c>
      <c r="T16" s="718">
        <v>0</v>
      </c>
      <c r="U16" s="719">
        <v>0</v>
      </c>
      <c r="V16" s="89"/>
      <c r="W16" s="89"/>
      <c r="X16" s="769" t="s">
        <v>8</v>
      </c>
    </row>
    <row r="17" spans="1:24" s="643" customFormat="1" ht="52.7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4" ht="52.7" customHeight="1">
      <c r="A18" s="83" t="s">
        <v>347</v>
      </c>
      <c r="B18" s="767"/>
      <c r="C18" s="771" t="s">
        <v>386</v>
      </c>
      <c r="D18" s="91">
        <f t="shared" si="0"/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710">
        <v>0</v>
      </c>
      <c r="M18" s="91">
        <v>0</v>
      </c>
      <c r="N18" s="92">
        <v>0</v>
      </c>
      <c r="O18" s="92">
        <v>0</v>
      </c>
      <c r="P18" s="718">
        <v>0</v>
      </c>
      <c r="Q18" s="718">
        <v>0</v>
      </c>
      <c r="R18" s="718">
        <v>0</v>
      </c>
      <c r="S18" s="718">
        <v>0</v>
      </c>
      <c r="T18" s="718">
        <v>0</v>
      </c>
      <c r="U18" s="719">
        <v>0</v>
      </c>
      <c r="V18" s="83" t="s">
        <v>347</v>
      </c>
      <c r="W18" s="767"/>
      <c r="X18" s="728" t="s">
        <v>386</v>
      </c>
    </row>
    <row r="19" spans="1:24" ht="52.7" customHeight="1">
      <c r="A19" s="89"/>
      <c r="B19" s="89"/>
      <c r="C19" s="771" t="s">
        <v>11</v>
      </c>
      <c r="D19" s="91">
        <f t="shared" si="0"/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710">
        <v>0</v>
      </c>
      <c r="M19" s="91">
        <v>0</v>
      </c>
      <c r="N19" s="92">
        <v>0</v>
      </c>
      <c r="O19" s="92">
        <v>0</v>
      </c>
      <c r="P19" s="718">
        <v>0</v>
      </c>
      <c r="Q19" s="718">
        <v>0</v>
      </c>
      <c r="R19" s="718">
        <v>0</v>
      </c>
      <c r="S19" s="718">
        <v>0</v>
      </c>
      <c r="T19" s="718">
        <v>0</v>
      </c>
      <c r="U19" s="719">
        <v>0</v>
      </c>
      <c r="V19" s="89"/>
      <c r="W19" s="89"/>
      <c r="X19" s="728" t="s">
        <v>11</v>
      </c>
    </row>
    <row r="20" spans="1:24" ht="52.7" customHeight="1">
      <c r="A20" s="89"/>
      <c r="B20" s="89"/>
      <c r="C20" s="771" t="s">
        <v>10</v>
      </c>
      <c r="D20" s="91">
        <f t="shared" si="0"/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710">
        <v>0</v>
      </c>
      <c r="M20" s="91">
        <v>0</v>
      </c>
      <c r="N20" s="92">
        <v>0</v>
      </c>
      <c r="O20" s="92">
        <v>0</v>
      </c>
      <c r="P20" s="718">
        <v>0</v>
      </c>
      <c r="Q20" s="718">
        <v>0</v>
      </c>
      <c r="R20" s="718">
        <v>0</v>
      </c>
      <c r="S20" s="718">
        <v>0</v>
      </c>
      <c r="T20" s="718">
        <v>0</v>
      </c>
      <c r="U20" s="719">
        <v>0</v>
      </c>
      <c r="V20" s="89"/>
      <c r="W20" s="89"/>
      <c r="X20" s="728" t="s">
        <v>10</v>
      </c>
    </row>
    <row r="21" spans="1:24" ht="52.7" customHeight="1">
      <c r="A21" s="89"/>
      <c r="B21" s="89"/>
      <c r="C21" s="771" t="s">
        <v>9</v>
      </c>
      <c r="D21" s="91">
        <f t="shared" si="0"/>
        <v>15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15</v>
      </c>
      <c r="K21" s="92">
        <v>0</v>
      </c>
      <c r="L21" s="710">
        <v>0</v>
      </c>
      <c r="M21" s="91">
        <v>0</v>
      </c>
      <c r="N21" s="92">
        <v>0</v>
      </c>
      <c r="O21" s="92">
        <v>0</v>
      </c>
      <c r="P21" s="718">
        <v>0</v>
      </c>
      <c r="Q21" s="718">
        <v>0</v>
      </c>
      <c r="R21" s="718">
        <v>0</v>
      </c>
      <c r="S21" s="718">
        <v>0</v>
      </c>
      <c r="T21" s="718">
        <v>0</v>
      </c>
      <c r="U21" s="719">
        <v>0</v>
      </c>
      <c r="V21" s="89"/>
      <c r="W21" s="89"/>
      <c r="X21" s="728" t="s">
        <v>9</v>
      </c>
    </row>
    <row r="22" spans="1:24" ht="52.7" customHeight="1" thickBot="1">
      <c r="A22" s="730"/>
      <c r="B22" s="730"/>
      <c r="C22" s="772" t="s">
        <v>8</v>
      </c>
      <c r="D22" s="732">
        <f t="shared" si="0"/>
        <v>0</v>
      </c>
      <c r="E22" s="733">
        <v>0</v>
      </c>
      <c r="F22" s="733">
        <v>0</v>
      </c>
      <c r="G22" s="733">
        <v>0</v>
      </c>
      <c r="H22" s="733">
        <v>0</v>
      </c>
      <c r="I22" s="733">
        <v>0</v>
      </c>
      <c r="J22" s="733">
        <v>0</v>
      </c>
      <c r="K22" s="733">
        <v>0</v>
      </c>
      <c r="L22" s="734">
        <v>0</v>
      </c>
      <c r="M22" s="732">
        <v>0</v>
      </c>
      <c r="N22" s="733">
        <v>0</v>
      </c>
      <c r="O22" s="733">
        <v>0</v>
      </c>
      <c r="P22" s="735">
        <v>0</v>
      </c>
      <c r="Q22" s="735">
        <v>0</v>
      </c>
      <c r="R22" s="735">
        <v>0</v>
      </c>
      <c r="S22" s="735">
        <v>0</v>
      </c>
      <c r="T22" s="735">
        <v>0</v>
      </c>
      <c r="U22" s="736">
        <v>0</v>
      </c>
      <c r="V22" s="730"/>
      <c r="W22" s="730"/>
      <c r="X22" s="775" t="s">
        <v>8</v>
      </c>
    </row>
    <row r="23" spans="1:24" ht="7.5" customHeight="1">
      <c r="A23" s="89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76"/>
    </row>
    <row r="24" spans="1:24" ht="14.1" customHeight="1">
      <c r="A24" s="123" t="s">
        <v>385</v>
      </c>
    </row>
    <row r="25" spans="1:24" ht="14.1" customHeight="1">
      <c r="A25" s="123" t="s">
        <v>389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4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10"/>
  <sheetViews>
    <sheetView view="pageBreakPreview" zoomScale="70" zoomScaleNormal="70" zoomScaleSheetLayoutView="70" workbookViewId="0"/>
  </sheetViews>
  <sheetFormatPr defaultColWidth="8.75" defaultRowHeight="16.5"/>
  <cols>
    <col min="1" max="3" width="9.625" style="44" customWidth="1"/>
    <col min="4" max="21" width="11.5" style="44" customWidth="1"/>
    <col min="22" max="24" width="9" style="44" customWidth="1"/>
    <col min="25" max="16384" width="8.75" style="44"/>
  </cols>
  <sheetData>
    <row r="1" spans="1:24" ht="26.25">
      <c r="A1" s="685" t="s">
        <v>370</v>
      </c>
      <c r="B1" s="685"/>
      <c r="C1" s="685"/>
    </row>
    <row r="2" spans="1:24" ht="17.25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5" t="s">
        <v>0</v>
      </c>
      <c r="B3" s="1125"/>
      <c r="C3" s="1127"/>
      <c r="D3" s="740" t="s">
        <v>52</v>
      </c>
      <c r="E3" s="741" t="s">
        <v>53</v>
      </c>
      <c r="F3" s="741" t="s">
        <v>54</v>
      </c>
      <c r="G3" s="741" t="s">
        <v>55</v>
      </c>
      <c r="H3" s="741" t="s">
        <v>56</v>
      </c>
      <c r="I3" s="741" t="s">
        <v>57</v>
      </c>
      <c r="J3" s="741" t="s">
        <v>58</v>
      </c>
      <c r="K3" s="741" t="s">
        <v>59</v>
      </c>
      <c r="L3" s="754" t="s">
        <v>60</v>
      </c>
      <c r="M3" s="743" t="s">
        <v>61</v>
      </c>
      <c r="N3" s="741" t="s">
        <v>62</v>
      </c>
      <c r="O3" s="741" t="s">
        <v>63</v>
      </c>
      <c r="P3" s="741" t="s">
        <v>64</v>
      </c>
      <c r="Q3" s="741" t="s">
        <v>65</v>
      </c>
      <c r="R3" s="741" t="s">
        <v>66</v>
      </c>
      <c r="S3" s="741" t="s">
        <v>67</v>
      </c>
      <c r="T3" s="741" t="s">
        <v>68</v>
      </c>
      <c r="U3" s="689" t="s">
        <v>69</v>
      </c>
      <c r="V3" s="1124" t="s">
        <v>352</v>
      </c>
      <c r="W3" s="1125"/>
      <c r="X3" s="1125"/>
    </row>
    <row r="4" spans="1:24" ht="24.95" customHeight="1">
      <c r="A4" s="1128"/>
      <c r="B4" s="1128"/>
      <c r="C4" s="1129"/>
      <c r="D4" s="745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692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691" t="s">
        <v>85</v>
      </c>
      <c r="T4" s="691" t="s">
        <v>86</v>
      </c>
      <c r="U4" s="694" t="s">
        <v>87</v>
      </c>
      <c r="V4" s="1126"/>
      <c r="W4" s="1122"/>
      <c r="X4" s="1122"/>
    </row>
    <row r="5" spans="1:24" ht="50.1" customHeight="1">
      <c r="A5" s="957" t="s">
        <v>390</v>
      </c>
      <c r="B5" s="957"/>
      <c r="C5" s="960"/>
      <c r="D5" s="721">
        <f>SUM(E5:U5)</f>
        <v>441345</v>
      </c>
      <c r="E5" s="722">
        <v>62288</v>
      </c>
      <c r="F5" s="722">
        <v>25048</v>
      </c>
      <c r="G5" s="722">
        <v>22392</v>
      </c>
      <c r="H5" s="722">
        <v>34023</v>
      </c>
      <c r="I5" s="722">
        <v>12590</v>
      </c>
      <c r="J5" s="722">
        <v>12664</v>
      </c>
      <c r="K5" s="722">
        <v>12091</v>
      </c>
      <c r="L5" s="723">
        <v>2121</v>
      </c>
      <c r="M5" s="721">
        <v>109789</v>
      </c>
      <c r="N5" s="722">
        <v>14706</v>
      </c>
      <c r="O5" s="722">
        <v>15000</v>
      </c>
      <c r="P5" s="724">
        <v>19789</v>
      </c>
      <c r="Q5" s="724">
        <v>17299</v>
      </c>
      <c r="R5" s="724">
        <v>18096</v>
      </c>
      <c r="S5" s="724">
        <v>23438</v>
      </c>
      <c r="T5" s="724">
        <v>31421</v>
      </c>
      <c r="U5" s="725">
        <v>8590</v>
      </c>
      <c r="V5" s="780" t="s">
        <v>390</v>
      </c>
      <c r="W5" s="780"/>
      <c r="X5" s="171"/>
    </row>
    <row r="6" spans="1:24" ht="50.1" customHeight="1">
      <c r="A6" s="961" t="s">
        <v>391</v>
      </c>
      <c r="B6" s="961"/>
      <c r="C6" s="962"/>
      <c r="D6" s="963">
        <f>SUM(E6:U6)</f>
        <v>854687</v>
      </c>
      <c r="E6" s="964">
        <v>120623</v>
      </c>
      <c r="F6" s="964">
        <v>48507</v>
      </c>
      <c r="G6" s="964">
        <v>43364</v>
      </c>
      <c r="H6" s="964">
        <v>65887</v>
      </c>
      <c r="I6" s="964">
        <v>24380</v>
      </c>
      <c r="J6" s="964">
        <v>24525</v>
      </c>
      <c r="K6" s="964">
        <v>23415</v>
      </c>
      <c r="L6" s="965">
        <v>4108</v>
      </c>
      <c r="M6" s="966">
        <v>212611</v>
      </c>
      <c r="N6" s="964">
        <v>28479</v>
      </c>
      <c r="O6" s="964">
        <v>29049</v>
      </c>
      <c r="P6" s="967">
        <v>38322</v>
      </c>
      <c r="Q6" s="967">
        <v>33501</v>
      </c>
      <c r="R6" s="967">
        <v>35044</v>
      </c>
      <c r="S6" s="967">
        <v>45389</v>
      </c>
      <c r="T6" s="967">
        <v>60848</v>
      </c>
      <c r="U6" s="968">
        <v>16635</v>
      </c>
      <c r="V6" s="969" t="s">
        <v>391</v>
      </c>
      <c r="W6" s="969"/>
      <c r="X6" s="970"/>
    </row>
    <row r="7" spans="1:24" ht="17.25">
      <c r="A7" s="778"/>
      <c r="B7" s="778"/>
      <c r="C7" s="778"/>
      <c r="D7" s="779"/>
      <c r="E7" s="779"/>
      <c r="F7" s="779"/>
      <c r="G7" s="779"/>
      <c r="H7" s="779"/>
      <c r="I7" s="779"/>
      <c r="J7" s="779"/>
      <c r="K7" s="779"/>
      <c r="L7" s="779"/>
      <c r="M7" s="779"/>
      <c r="N7" s="779"/>
      <c r="O7" s="779"/>
      <c r="P7" s="780"/>
      <c r="Q7" s="780"/>
      <c r="R7" s="780"/>
      <c r="S7" s="780"/>
      <c r="T7" s="780"/>
      <c r="U7" s="780"/>
      <c r="V7" s="780"/>
      <c r="W7" s="780"/>
      <c r="X7" s="781"/>
    </row>
    <row r="8" spans="1:24">
      <c r="A8" s="123" t="s">
        <v>392</v>
      </c>
      <c r="B8" s="123"/>
      <c r="C8" s="123"/>
    </row>
    <row r="9" spans="1:24">
      <c r="A9" s="782" t="s">
        <v>393</v>
      </c>
      <c r="B9" s="782"/>
      <c r="C9" s="782"/>
      <c r="M9" s="123"/>
    </row>
    <row r="10" spans="1:24">
      <c r="A10" s="123" t="s">
        <v>351</v>
      </c>
      <c r="B10" s="123"/>
      <c r="C10" s="123"/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5354330708661419" bottom="1.5748031496062993" header="0" footer="0"/>
  <pageSetup paperSize="9" scale="4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6"/>
  <sheetViews>
    <sheetView view="pageBreakPreview" zoomScale="70" zoomScaleNormal="70" zoomScaleSheetLayoutView="70" workbookViewId="0"/>
  </sheetViews>
  <sheetFormatPr defaultRowHeight="17.25" customHeight="1"/>
  <cols>
    <col min="1" max="1" width="5.625" style="44" customWidth="1"/>
    <col min="2" max="2" width="10.25" style="44" customWidth="1"/>
    <col min="3" max="3" width="8.5" style="44" customWidth="1"/>
    <col min="4" max="21" width="12.375" style="44" customWidth="1"/>
    <col min="22" max="22" width="5.625" style="44" customWidth="1"/>
    <col min="23" max="23" width="10.25" style="44" customWidth="1"/>
    <col min="24" max="24" width="8.5" style="44" customWidth="1"/>
    <col min="25" max="16384" width="9" style="44"/>
  </cols>
  <sheetData>
    <row r="1" spans="1:24" ht="18" customHeight="1">
      <c r="A1" s="685" t="s">
        <v>371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 t="s">
        <v>44</v>
      </c>
    </row>
    <row r="3" spans="1:24" ht="24.95" customHeight="1">
      <c r="A3" s="1120" t="s">
        <v>0</v>
      </c>
      <c r="B3" s="1120"/>
      <c r="C3" s="1121"/>
      <c r="D3" s="686" t="s">
        <v>52</v>
      </c>
      <c r="E3" s="687" t="s">
        <v>53</v>
      </c>
      <c r="F3" s="687" t="s">
        <v>54</v>
      </c>
      <c r="G3" s="687" t="s">
        <v>55</v>
      </c>
      <c r="H3" s="687" t="s">
        <v>56</v>
      </c>
      <c r="I3" s="687" t="s">
        <v>57</v>
      </c>
      <c r="J3" s="687" t="s">
        <v>58</v>
      </c>
      <c r="K3" s="687" t="s">
        <v>59</v>
      </c>
      <c r="L3" s="688" t="s">
        <v>60</v>
      </c>
      <c r="M3" s="686" t="s">
        <v>61</v>
      </c>
      <c r="N3" s="687" t="s">
        <v>62</v>
      </c>
      <c r="O3" s="687" t="s">
        <v>63</v>
      </c>
      <c r="P3" s="687" t="s">
        <v>64</v>
      </c>
      <c r="Q3" s="687" t="s">
        <v>65</v>
      </c>
      <c r="R3" s="687" t="s">
        <v>66</v>
      </c>
      <c r="S3" s="687" t="s">
        <v>67</v>
      </c>
      <c r="T3" s="687" t="s">
        <v>68</v>
      </c>
      <c r="U3" s="783" t="s">
        <v>69</v>
      </c>
      <c r="V3" s="1124" t="s">
        <v>0</v>
      </c>
      <c r="W3" s="1125"/>
      <c r="X3" s="1125"/>
    </row>
    <row r="4" spans="1:24" ht="24.95" customHeight="1">
      <c r="A4" s="1122"/>
      <c r="B4" s="1122"/>
      <c r="C4" s="1123"/>
      <c r="D4" s="690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692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267" t="s">
        <v>85</v>
      </c>
      <c r="T4" s="267" t="s">
        <v>86</v>
      </c>
      <c r="U4" s="784" t="s">
        <v>87</v>
      </c>
      <c r="V4" s="1126"/>
      <c r="W4" s="1122"/>
      <c r="X4" s="1122"/>
    </row>
    <row r="5" spans="1:24" ht="51.95" customHeight="1">
      <c r="A5" s="66" t="s">
        <v>208</v>
      </c>
      <c r="B5" s="699"/>
      <c r="C5" s="695"/>
      <c r="D5" s="97">
        <f>SUM(E5:U5)</f>
        <v>373308</v>
      </c>
      <c r="E5" s="98">
        <v>0</v>
      </c>
      <c r="F5" s="98">
        <v>7426</v>
      </c>
      <c r="G5" s="98">
        <v>32035</v>
      </c>
      <c r="H5" s="98">
        <v>246258</v>
      </c>
      <c r="I5" s="98">
        <v>0</v>
      </c>
      <c r="J5" s="98">
        <v>0</v>
      </c>
      <c r="K5" s="98">
        <v>0</v>
      </c>
      <c r="L5" s="696">
        <v>0</v>
      </c>
      <c r="M5" s="97">
        <v>54738</v>
      </c>
      <c r="N5" s="98">
        <v>138</v>
      </c>
      <c r="O5" s="98">
        <v>0</v>
      </c>
      <c r="P5" s="714">
        <v>3232</v>
      </c>
      <c r="Q5" s="714">
        <v>18150</v>
      </c>
      <c r="R5" s="714">
        <v>7999</v>
      </c>
      <c r="S5" s="714">
        <v>0</v>
      </c>
      <c r="T5" s="714">
        <v>0</v>
      </c>
      <c r="U5" s="715">
        <v>3332</v>
      </c>
      <c r="V5" s="66" t="s">
        <v>208</v>
      </c>
      <c r="W5" s="699"/>
      <c r="X5" s="699"/>
    </row>
    <row r="6" spans="1:24" ht="51.95" customHeight="1">
      <c r="A6" s="66" t="s">
        <v>249</v>
      </c>
      <c r="B6" s="699"/>
      <c r="C6" s="695"/>
      <c r="D6" s="97">
        <f>SUM(E6:U6)</f>
        <v>132176</v>
      </c>
      <c r="E6" s="98">
        <v>0</v>
      </c>
      <c r="F6" s="98">
        <v>0</v>
      </c>
      <c r="G6" s="98">
        <v>12710</v>
      </c>
      <c r="H6" s="98">
        <v>12905</v>
      </c>
      <c r="I6" s="98">
        <v>0</v>
      </c>
      <c r="J6" s="98">
        <v>0</v>
      </c>
      <c r="K6" s="98">
        <v>0</v>
      </c>
      <c r="L6" s="696">
        <v>0</v>
      </c>
      <c r="M6" s="97">
        <v>6396</v>
      </c>
      <c r="N6" s="98">
        <v>0</v>
      </c>
      <c r="O6" s="98">
        <v>0</v>
      </c>
      <c r="P6" s="714">
        <v>0</v>
      </c>
      <c r="Q6" s="714">
        <v>83492</v>
      </c>
      <c r="R6" s="714">
        <v>879</v>
      </c>
      <c r="S6" s="714">
        <v>0</v>
      </c>
      <c r="T6" s="714">
        <v>0</v>
      </c>
      <c r="U6" s="715">
        <v>15794</v>
      </c>
      <c r="V6" s="66" t="s">
        <v>249</v>
      </c>
      <c r="W6" s="699"/>
      <c r="X6" s="699"/>
    </row>
    <row r="7" spans="1:24" ht="51.95" customHeight="1">
      <c r="A7" s="56" t="s">
        <v>209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98"/>
      <c r="P7" s="714"/>
      <c r="Q7" s="714"/>
      <c r="R7" s="714"/>
      <c r="S7" s="714"/>
      <c r="T7" s="714"/>
      <c r="U7" s="715"/>
      <c r="V7" s="56" t="s">
        <v>209</v>
      </c>
      <c r="W7" s="56"/>
      <c r="X7" s="699"/>
    </row>
    <row r="8" spans="1:24" s="709" customFormat="1" ht="51.95" customHeight="1">
      <c r="A8" s="700"/>
      <c r="B8" s="700" t="s">
        <v>271</v>
      </c>
      <c r="C8" s="763"/>
      <c r="D8" s="702">
        <f>SUM(E8:U8)</f>
        <v>30449</v>
      </c>
      <c r="E8" s="704">
        <v>0</v>
      </c>
      <c r="F8" s="704">
        <v>0</v>
      </c>
      <c r="G8" s="704">
        <v>3000</v>
      </c>
      <c r="H8" s="704">
        <v>8060</v>
      </c>
      <c r="I8" s="704">
        <v>0</v>
      </c>
      <c r="J8" s="704">
        <v>0</v>
      </c>
      <c r="K8" s="704">
        <v>0</v>
      </c>
      <c r="L8" s="705">
        <v>0</v>
      </c>
      <c r="M8" s="702">
        <v>1440</v>
      </c>
      <c r="N8" s="704">
        <v>0</v>
      </c>
      <c r="O8" s="704">
        <v>0</v>
      </c>
      <c r="P8" s="704">
        <v>0</v>
      </c>
      <c r="Q8" s="704">
        <v>14955</v>
      </c>
      <c r="R8" s="704">
        <v>44</v>
      </c>
      <c r="S8" s="704">
        <v>0</v>
      </c>
      <c r="T8" s="704">
        <v>0</v>
      </c>
      <c r="U8" s="777">
        <v>2950</v>
      </c>
      <c r="V8" s="700"/>
      <c r="W8" s="700" t="s">
        <v>271</v>
      </c>
      <c r="X8" s="708"/>
    </row>
    <row r="9" spans="1:24" s="709" customFormat="1" ht="51.95" customHeight="1">
      <c r="A9" s="700"/>
      <c r="B9" s="700" t="s">
        <v>347</v>
      </c>
      <c r="C9" s="763"/>
      <c r="D9" s="702">
        <f>SUM(E9:U9)</f>
        <v>425</v>
      </c>
      <c r="E9" s="703">
        <v>0</v>
      </c>
      <c r="F9" s="703">
        <v>30</v>
      </c>
      <c r="G9" s="703">
        <v>40</v>
      </c>
      <c r="H9" s="703">
        <v>25</v>
      </c>
      <c r="I9" s="703">
        <v>0</v>
      </c>
      <c r="J9" s="704">
        <v>0</v>
      </c>
      <c r="K9" s="704">
        <v>0</v>
      </c>
      <c r="L9" s="705">
        <v>0</v>
      </c>
      <c r="M9" s="702">
        <v>60</v>
      </c>
      <c r="N9" s="704">
        <v>2</v>
      </c>
      <c r="O9" s="704">
        <v>0</v>
      </c>
      <c r="P9" s="704">
        <v>5</v>
      </c>
      <c r="Q9" s="704">
        <v>6</v>
      </c>
      <c r="R9" s="704">
        <v>257</v>
      </c>
      <c r="S9" s="704">
        <v>0</v>
      </c>
      <c r="T9" s="704">
        <v>0</v>
      </c>
      <c r="U9" s="777">
        <v>0</v>
      </c>
      <c r="V9" s="700"/>
      <c r="W9" s="700" t="s">
        <v>347</v>
      </c>
      <c r="X9" s="708"/>
    </row>
    <row r="10" spans="1:24" ht="51.95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92"/>
      <c r="P10" s="718"/>
      <c r="Q10" s="718"/>
      <c r="R10" s="718"/>
      <c r="S10" s="718"/>
      <c r="T10" s="718"/>
      <c r="U10" s="719"/>
      <c r="V10" s="89"/>
      <c r="W10" s="89"/>
      <c r="X10" s="713"/>
    </row>
    <row r="11" spans="1:24" ht="51.95" customHeight="1">
      <c r="A11" s="56" t="s">
        <v>350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350</v>
      </c>
      <c r="W11" s="56"/>
      <c r="X11" s="716"/>
    </row>
    <row r="12" spans="1:24" ht="51.95" customHeight="1">
      <c r="A12" s="83" t="s">
        <v>271</v>
      </c>
      <c r="B12" s="767"/>
      <c r="C12" s="768" t="s">
        <v>193</v>
      </c>
      <c r="D12" s="91">
        <f>SUM(E12:U12)</f>
        <v>2950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710">
        <v>0</v>
      </c>
      <c r="M12" s="91">
        <v>0</v>
      </c>
      <c r="N12" s="92">
        <v>0</v>
      </c>
      <c r="O12" s="92">
        <v>0</v>
      </c>
      <c r="P12" s="718">
        <v>0</v>
      </c>
      <c r="Q12" s="718">
        <v>0</v>
      </c>
      <c r="R12" s="718">
        <v>0</v>
      </c>
      <c r="S12" s="718">
        <v>0</v>
      </c>
      <c r="T12" s="718">
        <v>0</v>
      </c>
      <c r="U12" s="719">
        <v>2950</v>
      </c>
      <c r="V12" s="83" t="s">
        <v>271</v>
      </c>
      <c r="W12" s="767"/>
      <c r="X12" s="769" t="s">
        <v>386</v>
      </c>
    </row>
    <row r="13" spans="1:24" ht="51.95" customHeight="1">
      <c r="A13" s="89"/>
      <c r="B13" s="89"/>
      <c r="C13" s="768" t="s">
        <v>11</v>
      </c>
      <c r="D13" s="91">
        <f t="shared" ref="D13:D22" si="0">SUM(E13:U13)</f>
        <v>1440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710">
        <v>0</v>
      </c>
      <c r="M13" s="91">
        <v>1440</v>
      </c>
      <c r="N13" s="92">
        <v>0</v>
      </c>
      <c r="O13" s="92">
        <v>0</v>
      </c>
      <c r="P13" s="718">
        <v>0</v>
      </c>
      <c r="Q13" s="718">
        <v>0</v>
      </c>
      <c r="R13" s="718">
        <v>0</v>
      </c>
      <c r="S13" s="718">
        <v>0</v>
      </c>
      <c r="T13" s="718">
        <v>0</v>
      </c>
      <c r="U13" s="719"/>
      <c r="V13" s="89"/>
      <c r="W13" s="89"/>
      <c r="X13" s="769" t="s">
        <v>11</v>
      </c>
    </row>
    <row r="14" spans="1:24" ht="51.95" customHeight="1">
      <c r="A14" s="89"/>
      <c r="B14" s="89"/>
      <c r="C14" s="768" t="s">
        <v>10</v>
      </c>
      <c r="D14" s="91">
        <f t="shared" si="0"/>
        <v>14955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710">
        <v>0</v>
      </c>
      <c r="M14" s="91">
        <v>0</v>
      </c>
      <c r="N14" s="92">
        <v>0</v>
      </c>
      <c r="O14" s="92">
        <v>0</v>
      </c>
      <c r="P14" s="718">
        <v>0</v>
      </c>
      <c r="Q14" s="718">
        <v>14955</v>
      </c>
      <c r="R14" s="718">
        <v>0</v>
      </c>
      <c r="S14" s="718">
        <v>0</v>
      </c>
      <c r="T14" s="718">
        <v>0</v>
      </c>
      <c r="U14" s="719"/>
      <c r="V14" s="89"/>
      <c r="W14" s="89"/>
      <c r="X14" s="769" t="s">
        <v>10</v>
      </c>
    </row>
    <row r="15" spans="1:24" ht="51.95" customHeight="1">
      <c r="A15" s="89"/>
      <c r="B15" s="89"/>
      <c r="C15" s="768" t="s">
        <v>9</v>
      </c>
      <c r="D15" s="91">
        <f t="shared" si="0"/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710">
        <v>0</v>
      </c>
      <c r="M15" s="91">
        <v>0</v>
      </c>
      <c r="N15" s="92">
        <v>0</v>
      </c>
      <c r="O15" s="92">
        <v>0</v>
      </c>
      <c r="P15" s="718">
        <v>0</v>
      </c>
      <c r="Q15" s="718">
        <v>0</v>
      </c>
      <c r="R15" s="718">
        <v>0</v>
      </c>
      <c r="S15" s="718">
        <v>0</v>
      </c>
      <c r="T15" s="718">
        <v>0</v>
      </c>
      <c r="U15" s="719"/>
      <c r="V15" s="89"/>
      <c r="W15" s="89"/>
      <c r="X15" s="769" t="s">
        <v>9</v>
      </c>
    </row>
    <row r="16" spans="1:24" ht="51.95" customHeight="1">
      <c r="A16" s="89"/>
      <c r="B16" s="89"/>
      <c r="C16" s="768" t="s">
        <v>8</v>
      </c>
      <c r="D16" s="91">
        <f t="shared" si="0"/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710">
        <v>0</v>
      </c>
      <c r="M16" s="91">
        <v>0</v>
      </c>
      <c r="N16" s="92">
        <v>0</v>
      </c>
      <c r="O16" s="92">
        <v>0</v>
      </c>
      <c r="P16" s="718">
        <v>0</v>
      </c>
      <c r="Q16" s="718">
        <v>0</v>
      </c>
      <c r="R16" s="718">
        <v>0</v>
      </c>
      <c r="S16" s="718">
        <v>0</v>
      </c>
      <c r="T16" s="718">
        <v>0</v>
      </c>
      <c r="U16" s="719"/>
      <c r="V16" s="89"/>
      <c r="W16" s="89"/>
      <c r="X16" s="769" t="s">
        <v>8</v>
      </c>
    </row>
    <row r="17" spans="1:24" s="643" customFormat="1" ht="51.95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4" ht="51.95" customHeight="1">
      <c r="A18" s="83" t="s">
        <v>347</v>
      </c>
      <c r="B18" s="767"/>
      <c r="C18" s="771" t="s">
        <v>386</v>
      </c>
      <c r="D18" s="91">
        <f t="shared" si="0"/>
        <v>9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710">
        <v>0</v>
      </c>
      <c r="M18" s="91">
        <v>9</v>
      </c>
      <c r="N18" s="92">
        <v>0</v>
      </c>
      <c r="O18" s="92">
        <v>0</v>
      </c>
      <c r="P18" s="718">
        <v>0</v>
      </c>
      <c r="Q18" s="718">
        <v>0</v>
      </c>
      <c r="R18" s="718">
        <v>0</v>
      </c>
      <c r="S18" s="718">
        <v>0</v>
      </c>
      <c r="T18" s="718">
        <v>0</v>
      </c>
      <c r="U18" s="719">
        <v>0</v>
      </c>
      <c r="V18" s="83" t="s">
        <v>347</v>
      </c>
      <c r="W18" s="767"/>
      <c r="X18" s="728" t="s">
        <v>386</v>
      </c>
    </row>
    <row r="19" spans="1:24" ht="51.95" customHeight="1">
      <c r="A19" s="89"/>
      <c r="B19" s="89"/>
      <c r="C19" s="771" t="s">
        <v>11</v>
      </c>
      <c r="D19" s="91">
        <f t="shared" si="0"/>
        <v>5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710">
        <v>0</v>
      </c>
      <c r="M19" s="91">
        <v>3</v>
      </c>
      <c r="N19" s="92">
        <v>2</v>
      </c>
      <c r="O19" s="92">
        <v>0</v>
      </c>
      <c r="P19" s="718">
        <v>0</v>
      </c>
      <c r="Q19" s="718">
        <v>0</v>
      </c>
      <c r="R19" s="718">
        <v>0</v>
      </c>
      <c r="S19" s="718">
        <v>0</v>
      </c>
      <c r="T19" s="718">
        <v>0</v>
      </c>
      <c r="U19" s="719">
        <v>0</v>
      </c>
      <c r="V19" s="89"/>
      <c r="W19" s="89"/>
      <c r="X19" s="728" t="s">
        <v>11</v>
      </c>
    </row>
    <row r="20" spans="1:24" ht="51.95" customHeight="1">
      <c r="A20" s="89"/>
      <c r="B20" s="89"/>
      <c r="C20" s="771" t="s">
        <v>10</v>
      </c>
      <c r="D20" s="91">
        <f t="shared" si="0"/>
        <v>6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710">
        <v>0</v>
      </c>
      <c r="M20" s="91">
        <v>6</v>
      </c>
      <c r="N20" s="92">
        <v>0</v>
      </c>
      <c r="O20" s="92">
        <v>0</v>
      </c>
      <c r="P20" s="718">
        <v>0</v>
      </c>
      <c r="Q20" s="718">
        <v>0</v>
      </c>
      <c r="R20" s="718">
        <v>0</v>
      </c>
      <c r="S20" s="718">
        <v>0</v>
      </c>
      <c r="T20" s="718">
        <v>0</v>
      </c>
      <c r="U20" s="719">
        <v>0</v>
      </c>
      <c r="V20" s="89"/>
      <c r="W20" s="89"/>
      <c r="X20" s="728" t="s">
        <v>10</v>
      </c>
    </row>
    <row r="21" spans="1:24" ht="51.95" customHeight="1">
      <c r="A21" s="89"/>
      <c r="B21" s="89"/>
      <c r="C21" s="771" t="s">
        <v>9</v>
      </c>
      <c r="D21" s="91">
        <f t="shared" si="0"/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710">
        <v>0</v>
      </c>
      <c r="M21" s="91">
        <v>0</v>
      </c>
      <c r="N21" s="92">
        <v>0</v>
      </c>
      <c r="O21" s="92">
        <v>0</v>
      </c>
      <c r="P21" s="718">
        <v>0</v>
      </c>
      <c r="Q21" s="718">
        <v>0</v>
      </c>
      <c r="R21" s="718">
        <v>0</v>
      </c>
      <c r="S21" s="718">
        <v>0</v>
      </c>
      <c r="T21" s="718">
        <v>0</v>
      </c>
      <c r="U21" s="719">
        <v>0</v>
      </c>
      <c r="V21" s="89"/>
      <c r="W21" s="89"/>
      <c r="X21" s="728" t="s">
        <v>9</v>
      </c>
    </row>
    <row r="22" spans="1:24" ht="51.95" customHeight="1" thickBot="1">
      <c r="A22" s="730"/>
      <c r="B22" s="730"/>
      <c r="C22" s="772" t="s">
        <v>8</v>
      </c>
      <c r="D22" s="732">
        <f t="shared" si="0"/>
        <v>12</v>
      </c>
      <c r="E22" s="733">
        <v>0</v>
      </c>
      <c r="F22" s="733">
        <v>0</v>
      </c>
      <c r="G22" s="733">
        <v>0</v>
      </c>
      <c r="H22" s="733">
        <v>0</v>
      </c>
      <c r="I22" s="733">
        <v>0</v>
      </c>
      <c r="J22" s="733">
        <v>0</v>
      </c>
      <c r="K22" s="733">
        <v>0</v>
      </c>
      <c r="L22" s="734">
        <v>0</v>
      </c>
      <c r="M22" s="732">
        <v>0</v>
      </c>
      <c r="N22" s="733">
        <v>0</v>
      </c>
      <c r="O22" s="733">
        <v>0</v>
      </c>
      <c r="P22" s="735">
        <v>5</v>
      </c>
      <c r="Q22" s="735">
        <v>0</v>
      </c>
      <c r="R22" s="735">
        <v>7</v>
      </c>
      <c r="S22" s="735">
        <v>0</v>
      </c>
      <c r="T22" s="735">
        <v>0</v>
      </c>
      <c r="U22" s="736">
        <v>0</v>
      </c>
      <c r="V22" s="730"/>
      <c r="W22" s="730"/>
      <c r="X22" s="775" t="s">
        <v>8</v>
      </c>
    </row>
    <row r="23" spans="1:24" ht="6" customHeight="1">
      <c r="A23" s="89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28"/>
    </row>
    <row r="24" spans="1:24" ht="17.25" customHeight="1">
      <c r="A24" s="123" t="s">
        <v>385</v>
      </c>
    </row>
    <row r="25" spans="1:24" ht="12.95" customHeight="1">
      <c r="A25" s="123" t="s">
        <v>389</v>
      </c>
    </row>
    <row r="26" spans="1:24" ht="17.25" customHeight="1">
      <c r="A26" s="123" t="s">
        <v>353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4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10"/>
  <sheetViews>
    <sheetView view="pageBreakPreview" zoomScale="70" zoomScaleNormal="70" zoomScaleSheetLayoutView="70" workbookViewId="0"/>
  </sheetViews>
  <sheetFormatPr defaultRowHeight="16.5"/>
  <cols>
    <col min="1" max="3" width="10" style="44" customWidth="1"/>
    <col min="4" max="21" width="12.25" style="44" customWidth="1"/>
    <col min="22" max="23" width="10.875" style="44" customWidth="1"/>
    <col min="24" max="24" width="20.125" style="44" customWidth="1"/>
    <col min="25" max="16384" width="9" style="44"/>
  </cols>
  <sheetData>
    <row r="1" spans="1:24" ht="26.25">
      <c r="A1" s="685" t="s">
        <v>372</v>
      </c>
      <c r="B1" s="685"/>
      <c r="C1" s="685"/>
    </row>
    <row r="2" spans="1:24" ht="17.25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5" t="s">
        <v>0</v>
      </c>
      <c r="B3" s="1125"/>
      <c r="C3" s="1127"/>
      <c r="D3" s="740" t="s">
        <v>52</v>
      </c>
      <c r="E3" s="741" t="s">
        <v>53</v>
      </c>
      <c r="F3" s="741" t="s">
        <v>54</v>
      </c>
      <c r="G3" s="741" t="s">
        <v>55</v>
      </c>
      <c r="H3" s="741" t="s">
        <v>56</v>
      </c>
      <c r="I3" s="741" t="s">
        <v>57</v>
      </c>
      <c r="J3" s="741" t="s">
        <v>58</v>
      </c>
      <c r="K3" s="741" t="s">
        <v>59</v>
      </c>
      <c r="L3" s="754" t="s">
        <v>60</v>
      </c>
      <c r="M3" s="743" t="s">
        <v>61</v>
      </c>
      <c r="N3" s="741" t="s">
        <v>62</v>
      </c>
      <c r="O3" s="741" t="s">
        <v>63</v>
      </c>
      <c r="P3" s="741" t="s">
        <v>64</v>
      </c>
      <c r="Q3" s="741" t="s">
        <v>65</v>
      </c>
      <c r="R3" s="741" t="s">
        <v>66</v>
      </c>
      <c r="S3" s="741" t="s">
        <v>67</v>
      </c>
      <c r="T3" s="741" t="s">
        <v>68</v>
      </c>
      <c r="U3" s="689" t="s">
        <v>69</v>
      </c>
      <c r="V3" s="1124" t="s">
        <v>0</v>
      </c>
      <c r="W3" s="1125"/>
      <c r="X3" s="1125"/>
    </row>
    <row r="4" spans="1:24" ht="24.95" customHeight="1">
      <c r="A4" s="1122"/>
      <c r="B4" s="1122"/>
      <c r="C4" s="1123"/>
      <c r="D4" s="745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692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691" t="s">
        <v>85</v>
      </c>
      <c r="T4" s="691" t="s">
        <v>86</v>
      </c>
      <c r="U4" s="694" t="s">
        <v>87</v>
      </c>
      <c r="V4" s="1130"/>
      <c r="W4" s="1120"/>
      <c r="X4" s="1120"/>
    </row>
    <row r="5" spans="1:24" ht="50.1" customHeight="1">
      <c r="A5" s="958" t="s">
        <v>390</v>
      </c>
      <c r="B5" s="957"/>
      <c r="C5" s="959"/>
      <c r="D5" s="721">
        <f>SUM(E5:U5)</f>
        <v>15828</v>
      </c>
      <c r="E5" s="722">
        <v>2792</v>
      </c>
      <c r="F5" s="722">
        <v>1055</v>
      </c>
      <c r="G5" s="722">
        <v>735</v>
      </c>
      <c r="H5" s="722">
        <v>800</v>
      </c>
      <c r="I5" s="722">
        <v>423</v>
      </c>
      <c r="J5" s="722">
        <v>469</v>
      </c>
      <c r="K5" s="722">
        <v>379</v>
      </c>
      <c r="L5" s="723">
        <v>60</v>
      </c>
      <c r="M5" s="721">
        <v>3505</v>
      </c>
      <c r="N5" s="722">
        <v>665</v>
      </c>
      <c r="O5" s="722">
        <v>565</v>
      </c>
      <c r="P5" s="724">
        <v>729</v>
      </c>
      <c r="Q5" s="724">
        <v>591</v>
      </c>
      <c r="R5" s="724">
        <v>651</v>
      </c>
      <c r="S5" s="724">
        <v>999</v>
      </c>
      <c r="T5" s="724">
        <v>1170</v>
      </c>
      <c r="U5" s="725">
        <v>240</v>
      </c>
      <c r="V5" s="780" t="s">
        <v>390</v>
      </c>
      <c r="W5" s="780"/>
      <c r="X5" s="785"/>
    </row>
    <row r="6" spans="1:24" ht="50.1" customHeight="1">
      <c r="A6" s="971" t="s">
        <v>394</v>
      </c>
      <c r="B6" s="971"/>
      <c r="C6" s="972"/>
      <c r="D6" s="966">
        <v>37685</v>
      </c>
      <c r="E6" s="964">
        <v>6648</v>
      </c>
      <c r="F6" s="964">
        <v>2513</v>
      </c>
      <c r="G6" s="964">
        <v>1749</v>
      </c>
      <c r="H6" s="964">
        <v>1904</v>
      </c>
      <c r="I6" s="964">
        <v>1007</v>
      </c>
      <c r="J6" s="964">
        <v>1117</v>
      </c>
      <c r="K6" s="964">
        <v>903</v>
      </c>
      <c r="L6" s="965">
        <v>142</v>
      </c>
      <c r="M6" s="966">
        <v>8345</v>
      </c>
      <c r="N6" s="964">
        <v>1584</v>
      </c>
      <c r="O6" s="964">
        <v>1346</v>
      </c>
      <c r="P6" s="967">
        <v>1735</v>
      </c>
      <c r="Q6" s="967">
        <v>1406</v>
      </c>
      <c r="R6" s="967">
        <v>1550</v>
      </c>
      <c r="S6" s="967">
        <v>2379</v>
      </c>
      <c r="T6" s="967">
        <v>2786</v>
      </c>
      <c r="U6" s="968">
        <v>571</v>
      </c>
      <c r="V6" s="969" t="s">
        <v>394</v>
      </c>
      <c r="W6" s="969"/>
      <c r="X6" s="973"/>
    </row>
    <row r="7" spans="1:24" ht="17.25">
      <c r="A7" s="778"/>
      <c r="B7" s="778"/>
      <c r="C7" s="778"/>
      <c r="D7" s="779"/>
      <c r="E7" s="779"/>
      <c r="F7" s="779"/>
      <c r="G7" s="779"/>
      <c r="H7" s="779"/>
      <c r="I7" s="779"/>
      <c r="J7" s="779"/>
      <c r="K7" s="779"/>
      <c r="L7" s="779"/>
      <c r="M7" s="779"/>
      <c r="N7" s="779"/>
      <c r="O7" s="779"/>
      <c r="P7" s="780"/>
      <c r="Q7" s="780"/>
      <c r="R7" s="780"/>
      <c r="S7" s="780"/>
      <c r="T7" s="780"/>
      <c r="U7" s="780"/>
      <c r="V7" s="780"/>
      <c r="W7" s="780"/>
      <c r="X7" s="778"/>
    </row>
    <row r="8" spans="1:24">
      <c r="A8" s="123" t="s">
        <v>395</v>
      </c>
      <c r="B8" s="123"/>
      <c r="C8" s="123"/>
    </row>
    <row r="9" spans="1:24">
      <c r="A9" s="786" t="s">
        <v>396</v>
      </c>
      <c r="B9" s="786"/>
      <c r="C9" s="786"/>
    </row>
    <row r="10" spans="1:24">
      <c r="A10" s="123" t="s">
        <v>354</v>
      </c>
      <c r="B10" s="123"/>
      <c r="C10" s="123"/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748031496062993" header="0" footer="0"/>
  <pageSetup paperSize="9" scale="3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15"/>
  <sheetViews>
    <sheetView view="pageBreakPreview" zoomScale="70" zoomScaleNormal="70" zoomScaleSheetLayoutView="70" workbookViewId="0"/>
  </sheetViews>
  <sheetFormatPr defaultRowHeight="16.5"/>
  <cols>
    <col min="1" max="1" width="5.625" style="44" customWidth="1"/>
    <col min="2" max="2" width="10.25" style="44" customWidth="1"/>
    <col min="3" max="3" width="8.5" style="44" customWidth="1"/>
    <col min="4" max="21" width="11.375" style="44" customWidth="1"/>
    <col min="22" max="22" width="5.625" style="44" customWidth="1"/>
    <col min="23" max="23" width="10.25" style="44" customWidth="1"/>
    <col min="24" max="24" width="8.5" style="44" customWidth="1"/>
    <col min="25" max="16384" width="9" style="44"/>
  </cols>
  <sheetData>
    <row r="1" spans="1:24" ht="26.25">
      <c r="A1" s="685" t="s">
        <v>373</v>
      </c>
      <c r="B1" s="358"/>
    </row>
    <row r="2" spans="1:24" ht="17.25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787"/>
    </row>
    <row r="3" spans="1:24" ht="24.95" customHeight="1">
      <c r="A3" s="1120" t="s">
        <v>0</v>
      </c>
      <c r="B3" s="1120"/>
      <c r="C3" s="1121"/>
      <c r="D3" s="686" t="s">
        <v>52</v>
      </c>
      <c r="E3" s="687" t="s">
        <v>53</v>
      </c>
      <c r="F3" s="687" t="s">
        <v>54</v>
      </c>
      <c r="G3" s="687" t="s">
        <v>55</v>
      </c>
      <c r="H3" s="687" t="s">
        <v>56</v>
      </c>
      <c r="I3" s="687" t="s">
        <v>57</v>
      </c>
      <c r="J3" s="687" t="s">
        <v>58</v>
      </c>
      <c r="K3" s="687" t="s">
        <v>59</v>
      </c>
      <c r="L3" s="752" t="s">
        <v>60</v>
      </c>
      <c r="M3" s="686" t="s">
        <v>61</v>
      </c>
      <c r="N3" s="687" t="s">
        <v>62</v>
      </c>
      <c r="O3" s="687" t="s">
        <v>63</v>
      </c>
      <c r="P3" s="687" t="s">
        <v>64</v>
      </c>
      <c r="Q3" s="687" t="s">
        <v>65</v>
      </c>
      <c r="R3" s="687" t="s">
        <v>66</v>
      </c>
      <c r="S3" s="687" t="s">
        <v>67</v>
      </c>
      <c r="T3" s="687" t="s">
        <v>68</v>
      </c>
      <c r="U3" s="689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690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746" t="s">
        <v>76</v>
      </c>
      <c r="K4" s="691" t="s">
        <v>77</v>
      </c>
      <c r="L4" s="746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267" t="s">
        <v>85</v>
      </c>
      <c r="T4" s="267" t="s">
        <v>86</v>
      </c>
      <c r="U4" s="694" t="s">
        <v>87</v>
      </c>
      <c r="V4" s="1122"/>
      <c r="W4" s="1122"/>
      <c r="X4" s="1122"/>
    </row>
    <row r="5" spans="1:24" ht="50.1" customHeight="1">
      <c r="A5" s="66" t="s">
        <v>208</v>
      </c>
      <c r="B5" s="788"/>
      <c r="C5" s="695"/>
      <c r="D5" s="97">
        <f>SUM(E5:U5)</f>
        <v>44790</v>
      </c>
      <c r="E5" s="98">
        <v>0</v>
      </c>
      <c r="F5" s="98">
        <v>0</v>
      </c>
      <c r="G5" s="98">
        <v>0</v>
      </c>
      <c r="H5" s="98">
        <v>0</v>
      </c>
      <c r="I5" s="98">
        <v>0</v>
      </c>
      <c r="J5" s="98">
        <v>0</v>
      </c>
      <c r="K5" s="98">
        <v>0</v>
      </c>
      <c r="L5" s="696">
        <v>0</v>
      </c>
      <c r="M5" s="97">
        <v>2041</v>
      </c>
      <c r="N5" s="98">
        <v>35921</v>
      </c>
      <c r="O5" s="696">
        <v>408</v>
      </c>
      <c r="P5" s="697">
        <v>1635</v>
      </c>
      <c r="Q5" s="697">
        <v>1148</v>
      </c>
      <c r="R5" s="697">
        <v>2467</v>
      </c>
      <c r="S5" s="697">
        <v>938</v>
      </c>
      <c r="T5" s="697">
        <v>232</v>
      </c>
      <c r="U5" s="698">
        <v>0</v>
      </c>
      <c r="V5" s="789" t="s">
        <v>208</v>
      </c>
      <c r="W5" s="788"/>
      <c r="X5" s="699"/>
    </row>
    <row r="6" spans="1:24" ht="50.1" customHeight="1">
      <c r="A6" s="56" t="s">
        <v>397</v>
      </c>
      <c r="B6" s="56"/>
      <c r="C6" s="695"/>
      <c r="D6" s="97">
        <f>SUM(E6:U6)</f>
        <v>156939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696">
        <v>0</v>
      </c>
      <c r="M6" s="97">
        <v>6928</v>
      </c>
      <c r="N6" s="98">
        <v>127208</v>
      </c>
      <c r="O6" s="696">
        <v>587</v>
      </c>
      <c r="P6" s="697">
        <v>5535</v>
      </c>
      <c r="Q6" s="697">
        <v>4100</v>
      </c>
      <c r="R6" s="697">
        <v>8812</v>
      </c>
      <c r="S6" s="697">
        <v>3219</v>
      </c>
      <c r="T6" s="697">
        <v>550</v>
      </c>
      <c r="U6" s="698">
        <v>0</v>
      </c>
      <c r="V6" s="56" t="s">
        <v>397</v>
      </c>
      <c r="W6" s="56"/>
      <c r="X6" s="699"/>
    </row>
    <row r="7" spans="1:24" ht="50.1" customHeight="1">
      <c r="A7" s="89"/>
      <c r="B7" s="89"/>
      <c r="C7" s="765"/>
      <c r="D7" s="91"/>
      <c r="E7" s="92"/>
      <c r="F7" s="92"/>
      <c r="G7" s="92"/>
      <c r="H7" s="92"/>
      <c r="I7" s="92"/>
      <c r="J7" s="92"/>
      <c r="K7" s="92"/>
      <c r="L7" s="710"/>
      <c r="M7" s="91"/>
      <c r="N7" s="92"/>
      <c r="O7" s="710"/>
      <c r="P7" s="711"/>
      <c r="Q7" s="711"/>
      <c r="R7" s="711"/>
      <c r="S7" s="711"/>
      <c r="T7" s="711"/>
      <c r="U7" s="712"/>
      <c r="V7" s="89"/>
      <c r="W7" s="89"/>
      <c r="X7" s="713"/>
    </row>
    <row r="8" spans="1:24" ht="50.1" customHeight="1">
      <c r="A8" s="56" t="s">
        <v>355</v>
      </c>
      <c r="B8" s="56"/>
      <c r="C8" s="766"/>
      <c r="D8" s="97"/>
      <c r="E8" s="98"/>
      <c r="F8" s="98"/>
      <c r="G8" s="98"/>
      <c r="H8" s="98"/>
      <c r="I8" s="98"/>
      <c r="J8" s="98"/>
      <c r="K8" s="98"/>
      <c r="L8" s="696"/>
      <c r="M8" s="97"/>
      <c r="N8" s="98"/>
      <c r="O8" s="98"/>
      <c r="P8" s="714"/>
      <c r="Q8" s="714"/>
      <c r="R8" s="714"/>
      <c r="S8" s="714"/>
      <c r="T8" s="714"/>
      <c r="U8" s="715"/>
      <c r="V8" s="56" t="s">
        <v>355</v>
      </c>
      <c r="W8" s="56"/>
      <c r="X8" s="716"/>
    </row>
    <row r="9" spans="1:24" ht="50.1" customHeight="1">
      <c r="A9" s="83"/>
      <c r="B9" s="790"/>
      <c r="C9" s="768" t="s">
        <v>388</v>
      </c>
      <c r="D9" s="91">
        <f>SUM(E9:U9)</f>
        <v>156939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710">
        <v>0</v>
      </c>
      <c r="M9" s="91">
        <v>6928</v>
      </c>
      <c r="N9" s="92">
        <v>127208</v>
      </c>
      <c r="O9" s="92">
        <v>587</v>
      </c>
      <c r="P9" s="718">
        <v>5535</v>
      </c>
      <c r="Q9" s="718">
        <v>4100</v>
      </c>
      <c r="R9" s="718">
        <v>8812</v>
      </c>
      <c r="S9" s="718">
        <v>3219</v>
      </c>
      <c r="T9" s="718">
        <v>550</v>
      </c>
      <c r="U9" s="719"/>
      <c r="V9" s="83"/>
      <c r="W9" s="790"/>
      <c r="X9" s="728" t="s">
        <v>386</v>
      </c>
    </row>
    <row r="10" spans="1:24" ht="50.1" customHeight="1">
      <c r="A10" s="89"/>
      <c r="B10" s="89"/>
      <c r="C10" s="771" t="s">
        <v>11</v>
      </c>
      <c r="D10" s="91">
        <f>SUM(E10:U10)</f>
        <v>12903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710">
        <v>0</v>
      </c>
      <c r="M10" s="91">
        <v>1090</v>
      </c>
      <c r="N10" s="92">
        <v>5985</v>
      </c>
      <c r="O10" s="92">
        <v>925</v>
      </c>
      <c r="P10" s="718">
        <v>1773</v>
      </c>
      <c r="Q10" s="718">
        <v>0</v>
      </c>
      <c r="R10" s="718">
        <v>1009</v>
      </c>
      <c r="S10" s="718">
        <v>878</v>
      </c>
      <c r="T10" s="718">
        <v>1243</v>
      </c>
      <c r="U10" s="719">
        <v>0</v>
      </c>
      <c r="V10" s="89"/>
      <c r="W10" s="89"/>
      <c r="X10" s="728" t="s">
        <v>11</v>
      </c>
    </row>
    <row r="11" spans="1:24" ht="50.1" customHeight="1">
      <c r="A11" s="89"/>
      <c r="B11" s="89"/>
      <c r="C11" s="771" t="s">
        <v>10</v>
      </c>
      <c r="D11" s="91">
        <f>SUM(E11:U11)</f>
        <v>168214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710">
        <v>0</v>
      </c>
      <c r="M11" s="91">
        <v>150</v>
      </c>
      <c r="N11" s="92">
        <v>22515</v>
      </c>
      <c r="O11" s="92">
        <v>1018</v>
      </c>
      <c r="P11" s="718">
        <v>4006</v>
      </c>
      <c r="Q11" s="718">
        <v>0</v>
      </c>
      <c r="R11" s="718">
        <v>4076</v>
      </c>
      <c r="S11" s="718">
        <v>116189</v>
      </c>
      <c r="T11" s="718">
        <v>20260</v>
      </c>
      <c r="U11" s="719">
        <v>0</v>
      </c>
      <c r="V11" s="89"/>
      <c r="W11" s="89"/>
      <c r="X11" s="728" t="s">
        <v>10</v>
      </c>
    </row>
    <row r="12" spans="1:24" ht="50.1" customHeight="1">
      <c r="A12" s="89"/>
      <c r="B12" s="89"/>
      <c r="C12" s="771" t="s">
        <v>9</v>
      </c>
      <c r="D12" s="91">
        <f>SUM(E12:U12)</f>
        <v>187291</v>
      </c>
      <c r="E12" s="92">
        <v>0</v>
      </c>
      <c r="F12" s="92">
        <v>0</v>
      </c>
      <c r="G12" s="92">
        <v>0</v>
      </c>
      <c r="H12" s="92">
        <v>50</v>
      </c>
      <c r="I12" s="92">
        <v>0</v>
      </c>
      <c r="J12" s="92">
        <v>0</v>
      </c>
      <c r="K12" s="92">
        <v>0</v>
      </c>
      <c r="L12" s="710">
        <v>0</v>
      </c>
      <c r="M12" s="91">
        <v>3167</v>
      </c>
      <c r="N12" s="92">
        <v>25113</v>
      </c>
      <c r="O12" s="92">
        <v>3135</v>
      </c>
      <c r="P12" s="718">
        <v>1105</v>
      </c>
      <c r="Q12" s="718">
        <v>25747</v>
      </c>
      <c r="R12" s="718">
        <v>4285</v>
      </c>
      <c r="S12" s="718">
        <v>123691</v>
      </c>
      <c r="T12" s="718">
        <v>998</v>
      </c>
      <c r="U12" s="719">
        <v>0</v>
      </c>
      <c r="V12" s="89"/>
      <c r="W12" s="89"/>
      <c r="X12" s="728" t="s">
        <v>9</v>
      </c>
    </row>
    <row r="13" spans="1:24" ht="50.1" customHeight="1" thickBot="1">
      <c r="A13" s="730"/>
      <c r="B13" s="730"/>
      <c r="C13" s="772" t="s">
        <v>8</v>
      </c>
      <c r="D13" s="732">
        <f>SUM(E13:U13)</f>
        <v>69372</v>
      </c>
      <c r="E13" s="733">
        <v>0</v>
      </c>
      <c r="F13" s="733">
        <v>0</v>
      </c>
      <c r="G13" s="733">
        <v>0</v>
      </c>
      <c r="H13" s="733">
        <v>39</v>
      </c>
      <c r="I13" s="733">
        <v>0</v>
      </c>
      <c r="J13" s="733">
        <v>0</v>
      </c>
      <c r="K13" s="733">
        <v>0</v>
      </c>
      <c r="L13" s="734">
        <v>0</v>
      </c>
      <c r="M13" s="732">
        <v>4246</v>
      </c>
      <c r="N13" s="733">
        <v>23847</v>
      </c>
      <c r="O13" s="734">
        <v>2976</v>
      </c>
      <c r="P13" s="773">
        <v>1035</v>
      </c>
      <c r="Q13" s="773">
        <v>25480</v>
      </c>
      <c r="R13" s="773">
        <v>115</v>
      </c>
      <c r="S13" s="773">
        <v>11289</v>
      </c>
      <c r="T13" s="773">
        <v>345</v>
      </c>
      <c r="U13" s="774">
        <v>0</v>
      </c>
      <c r="V13" s="730"/>
      <c r="W13" s="730"/>
      <c r="X13" s="775" t="s">
        <v>8</v>
      </c>
    </row>
    <row r="14" spans="1:24" ht="17.25">
      <c r="A14" s="89"/>
      <c r="B14" s="89"/>
      <c r="C14" s="728"/>
      <c r="D14" s="737"/>
      <c r="E14" s="737"/>
      <c r="F14" s="737"/>
      <c r="G14" s="737"/>
      <c r="H14" s="737"/>
      <c r="I14" s="737"/>
      <c r="J14" s="737"/>
      <c r="K14" s="737"/>
      <c r="L14" s="737"/>
      <c r="M14" s="737"/>
      <c r="N14" s="737"/>
      <c r="O14" s="737"/>
      <c r="P14" s="738"/>
      <c r="Q14" s="738"/>
      <c r="R14" s="738"/>
      <c r="S14" s="738"/>
      <c r="T14" s="738"/>
      <c r="U14" s="738"/>
      <c r="V14" s="89"/>
      <c r="W14" s="89"/>
      <c r="X14" s="728"/>
    </row>
    <row r="15" spans="1:24" s="123" customFormat="1" ht="13.5">
      <c r="A15" s="123" t="s">
        <v>398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748031496062993" header="0" footer="0"/>
  <pageSetup paperSize="9" scale="42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6"/>
  <sheetViews>
    <sheetView view="pageBreakPreview" zoomScale="70" zoomScaleNormal="70" zoomScaleSheetLayoutView="70" workbookViewId="0"/>
  </sheetViews>
  <sheetFormatPr defaultRowHeight="17.25" customHeight="1"/>
  <cols>
    <col min="1" max="1" width="5.625" style="44" customWidth="1"/>
    <col min="2" max="2" width="10.25" style="44" customWidth="1"/>
    <col min="3" max="3" width="8.5" style="44" customWidth="1"/>
    <col min="4" max="21" width="12.375" style="44" customWidth="1"/>
    <col min="22" max="22" width="5.625" style="44" customWidth="1"/>
    <col min="23" max="23" width="10.25" style="44" customWidth="1"/>
    <col min="24" max="24" width="8.5" style="44" customWidth="1"/>
    <col min="25" max="16384" width="9" style="44"/>
  </cols>
  <sheetData>
    <row r="1" spans="1:24" ht="18" customHeight="1">
      <c r="A1" s="685" t="s">
        <v>374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0" t="s">
        <v>0</v>
      </c>
      <c r="B3" s="1120"/>
      <c r="C3" s="1121"/>
      <c r="D3" s="740" t="s">
        <v>52</v>
      </c>
      <c r="E3" s="741" t="s">
        <v>53</v>
      </c>
      <c r="F3" s="741" t="s">
        <v>54</v>
      </c>
      <c r="G3" s="741" t="s">
        <v>55</v>
      </c>
      <c r="H3" s="741" t="s">
        <v>56</v>
      </c>
      <c r="I3" s="741" t="s">
        <v>57</v>
      </c>
      <c r="J3" s="741" t="s">
        <v>58</v>
      </c>
      <c r="K3" s="741" t="s">
        <v>59</v>
      </c>
      <c r="L3" s="752" t="s">
        <v>60</v>
      </c>
      <c r="M3" s="743" t="s">
        <v>61</v>
      </c>
      <c r="N3" s="741" t="s">
        <v>62</v>
      </c>
      <c r="O3" s="741" t="s">
        <v>63</v>
      </c>
      <c r="P3" s="741" t="s">
        <v>64</v>
      </c>
      <c r="Q3" s="741" t="s">
        <v>65</v>
      </c>
      <c r="R3" s="741" t="s">
        <v>66</v>
      </c>
      <c r="S3" s="741" t="s">
        <v>67</v>
      </c>
      <c r="T3" s="741" t="s">
        <v>68</v>
      </c>
      <c r="U3" s="689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745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746" t="s">
        <v>75</v>
      </c>
      <c r="J4" s="691" t="s">
        <v>76</v>
      </c>
      <c r="K4" s="691" t="s">
        <v>77</v>
      </c>
      <c r="L4" s="746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691" t="s">
        <v>85</v>
      </c>
      <c r="T4" s="691" t="s">
        <v>86</v>
      </c>
      <c r="U4" s="694" t="s">
        <v>87</v>
      </c>
      <c r="V4" s="1122"/>
      <c r="W4" s="1122"/>
      <c r="X4" s="1122"/>
    </row>
    <row r="5" spans="1:24" ht="52.5" customHeight="1">
      <c r="A5" s="66" t="s">
        <v>208</v>
      </c>
      <c r="B5" s="699"/>
      <c r="C5" s="695"/>
      <c r="D5" s="97">
        <f>SUM(E5:U5)</f>
        <v>823763</v>
      </c>
      <c r="E5" s="98">
        <v>3574</v>
      </c>
      <c r="F5" s="98">
        <v>1324</v>
      </c>
      <c r="G5" s="98">
        <v>405</v>
      </c>
      <c r="H5" s="98">
        <v>77583</v>
      </c>
      <c r="I5" s="98">
        <v>1616</v>
      </c>
      <c r="J5" s="98">
        <v>3208</v>
      </c>
      <c r="K5" s="98">
        <v>254</v>
      </c>
      <c r="L5" s="696">
        <v>279</v>
      </c>
      <c r="M5" s="97">
        <v>49105</v>
      </c>
      <c r="N5" s="98">
        <v>39042</v>
      </c>
      <c r="O5" s="696">
        <v>25019</v>
      </c>
      <c r="P5" s="697">
        <v>197280</v>
      </c>
      <c r="Q5" s="697">
        <v>35112</v>
      </c>
      <c r="R5" s="697">
        <v>62447</v>
      </c>
      <c r="S5" s="697">
        <v>39487</v>
      </c>
      <c r="T5" s="697">
        <v>263790</v>
      </c>
      <c r="U5" s="698">
        <v>24238</v>
      </c>
      <c r="V5" s="66" t="s">
        <v>208</v>
      </c>
      <c r="W5" s="699"/>
      <c r="X5" s="699"/>
    </row>
    <row r="6" spans="1:24" ht="52.5" customHeight="1">
      <c r="A6" s="66" t="s">
        <v>249</v>
      </c>
      <c r="B6" s="699"/>
      <c r="C6" s="695"/>
      <c r="D6" s="97">
        <f t="shared" ref="D6:D22" si="0">SUM(E6:U6)</f>
        <v>2512521.2650000001</v>
      </c>
      <c r="E6" s="98">
        <v>0</v>
      </c>
      <c r="F6" s="98">
        <v>0</v>
      </c>
      <c r="G6" s="98">
        <v>0</v>
      </c>
      <c r="H6" s="98">
        <v>363045</v>
      </c>
      <c r="I6" s="98">
        <v>0</v>
      </c>
      <c r="J6" s="98">
        <v>0</v>
      </c>
      <c r="K6" s="98">
        <v>0</v>
      </c>
      <c r="L6" s="696">
        <v>0</v>
      </c>
      <c r="M6" s="97">
        <v>0</v>
      </c>
      <c r="N6" s="98">
        <v>113772</v>
      </c>
      <c r="O6" s="696">
        <v>3596</v>
      </c>
      <c r="P6" s="697">
        <v>875609</v>
      </c>
      <c r="Q6" s="697">
        <v>5728</v>
      </c>
      <c r="R6" s="697">
        <v>68487</v>
      </c>
      <c r="S6" s="697">
        <v>63</v>
      </c>
      <c r="T6" s="697">
        <v>1082221.2650000001</v>
      </c>
      <c r="U6" s="698">
        <v>0</v>
      </c>
      <c r="V6" s="66" t="s">
        <v>249</v>
      </c>
      <c r="W6" s="699"/>
      <c r="X6" s="699"/>
    </row>
    <row r="7" spans="1:24" ht="52.5" customHeight="1">
      <c r="A7" s="56" t="s">
        <v>209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696"/>
      <c r="P7" s="697"/>
      <c r="Q7" s="697"/>
      <c r="R7" s="697"/>
      <c r="S7" s="697"/>
      <c r="T7" s="697"/>
      <c r="U7" s="698"/>
      <c r="V7" s="56" t="s">
        <v>209</v>
      </c>
      <c r="W7" s="56"/>
      <c r="X7" s="699"/>
    </row>
    <row r="8" spans="1:24" s="709" customFormat="1" ht="52.5" customHeight="1">
      <c r="A8" s="700"/>
      <c r="B8" s="700" t="s">
        <v>271</v>
      </c>
      <c r="C8" s="763"/>
      <c r="D8" s="702">
        <f t="shared" si="0"/>
        <v>770698.51</v>
      </c>
      <c r="E8" s="704">
        <v>0</v>
      </c>
      <c r="F8" s="704">
        <v>0</v>
      </c>
      <c r="G8" s="704">
        <v>0</v>
      </c>
      <c r="H8" s="704">
        <v>167000</v>
      </c>
      <c r="I8" s="704">
        <v>0</v>
      </c>
      <c r="J8" s="704">
        <v>0</v>
      </c>
      <c r="K8" s="704">
        <v>0</v>
      </c>
      <c r="L8" s="705">
        <v>0</v>
      </c>
      <c r="M8" s="702">
        <v>0</v>
      </c>
      <c r="N8" s="704">
        <v>27281</v>
      </c>
      <c r="O8" s="705">
        <v>570</v>
      </c>
      <c r="P8" s="706">
        <v>259619.41</v>
      </c>
      <c r="Q8" s="706">
        <v>3000</v>
      </c>
      <c r="R8" s="706">
        <v>20640</v>
      </c>
      <c r="S8" s="706">
        <v>570.1</v>
      </c>
      <c r="T8" s="706">
        <v>292018</v>
      </c>
      <c r="U8" s="707">
        <v>0</v>
      </c>
      <c r="V8" s="700"/>
      <c r="W8" s="700" t="s">
        <v>271</v>
      </c>
      <c r="X8" s="708"/>
    </row>
    <row r="9" spans="1:24" s="709" customFormat="1" ht="52.5" customHeight="1">
      <c r="A9" s="700"/>
      <c r="B9" s="700" t="s">
        <v>347</v>
      </c>
      <c r="C9" s="763"/>
      <c r="D9" s="702">
        <f t="shared" si="0"/>
        <v>946.70399999999995</v>
      </c>
      <c r="E9" s="703">
        <v>10.199999999999999</v>
      </c>
      <c r="F9" s="703">
        <v>0</v>
      </c>
      <c r="G9" s="703">
        <v>4.99</v>
      </c>
      <c r="H9" s="703">
        <v>0</v>
      </c>
      <c r="I9" s="703">
        <v>10</v>
      </c>
      <c r="J9" s="704">
        <v>7.25</v>
      </c>
      <c r="K9" s="704">
        <v>0</v>
      </c>
      <c r="L9" s="705">
        <v>8</v>
      </c>
      <c r="M9" s="702">
        <v>166.16</v>
      </c>
      <c r="N9" s="704">
        <v>26.86</v>
      </c>
      <c r="O9" s="705">
        <v>83.9</v>
      </c>
      <c r="P9" s="706">
        <v>35.159999999999997</v>
      </c>
      <c r="Q9" s="706">
        <v>49.2</v>
      </c>
      <c r="R9" s="706">
        <v>314.47399999999999</v>
      </c>
      <c r="S9" s="706">
        <v>125.31</v>
      </c>
      <c r="T9" s="706">
        <v>82.2</v>
      </c>
      <c r="U9" s="707">
        <v>23</v>
      </c>
      <c r="V9" s="700"/>
      <c r="W9" s="700" t="s">
        <v>347</v>
      </c>
      <c r="X9" s="708"/>
    </row>
    <row r="10" spans="1:24" ht="52.5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710"/>
      <c r="P10" s="711"/>
      <c r="Q10" s="711"/>
      <c r="R10" s="711"/>
      <c r="S10" s="711"/>
      <c r="T10" s="711"/>
      <c r="U10" s="712"/>
      <c r="V10" s="89"/>
      <c r="W10" s="89"/>
      <c r="X10" s="713"/>
    </row>
    <row r="11" spans="1:24" ht="52.5" customHeight="1">
      <c r="A11" s="56" t="s">
        <v>350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350</v>
      </c>
      <c r="W11" s="56"/>
      <c r="X11" s="716"/>
    </row>
    <row r="12" spans="1:24" ht="52.5" customHeight="1">
      <c r="A12" s="83" t="s">
        <v>271</v>
      </c>
      <c r="B12" s="767"/>
      <c r="C12" s="768" t="s">
        <v>193</v>
      </c>
      <c r="D12" s="91">
        <f t="shared" si="0"/>
        <v>561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737">
        <v>0</v>
      </c>
      <c r="M12" s="91">
        <v>0</v>
      </c>
      <c r="N12" s="91">
        <v>0</v>
      </c>
      <c r="O12" s="92">
        <v>0</v>
      </c>
      <c r="P12" s="718">
        <v>561</v>
      </c>
      <c r="Q12" s="718">
        <v>0</v>
      </c>
      <c r="R12" s="718">
        <v>0</v>
      </c>
      <c r="S12" s="718">
        <v>0</v>
      </c>
      <c r="T12" s="718">
        <v>0</v>
      </c>
      <c r="U12" s="719">
        <v>0</v>
      </c>
      <c r="V12" s="83" t="s">
        <v>271</v>
      </c>
      <c r="W12" s="767"/>
      <c r="X12" s="769" t="s">
        <v>386</v>
      </c>
    </row>
    <row r="13" spans="1:24" ht="52.5" customHeight="1">
      <c r="A13" s="89"/>
      <c r="B13" s="89"/>
      <c r="C13" s="768" t="s">
        <v>11</v>
      </c>
      <c r="D13" s="91">
        <f t="shared" si="0"/>
        <v>153562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737">
        <v>0</v>
      </c>
      <c r="M13" s="91">
        <v>0</v>
      </c>
      <c r="N13" s="91">
        <v>11031</v>
      </c>
      <c r="O13" s="92">
        <v>0</v>
      </c>
      <c r="P13" s="718">
        <v>89531</v>
      </c>
      <c r="Q13" s="718">
        <v>3000</v>
      </c>
      <c r="R13" s="718">
        <v>0</v>
      </c>
      <c r="S13" s="718">
        <v>0</v>
      </c>
      <c r="T13" s="718">
        <v>50000</v>
      </c>
      <c r="U13" s="719">
        <v>0</v>
      </c>
      <c r="V13" s="89"/>
      <c r="W13" s="89"/>
      <c r="X13" s="769" t="s">
        <v>11</v>
      </c>
    </row>
    <row r="14" spans="1:24" ht="52.5" customHeight="1">
      <c r="A14" s="89"/>
      <c r="B14" s="89"/>
      <c r="C14" s="768" t="s">
        <v>10</v>
      </c>
      <c r="D14" s="91">
        <f t="shared" si="0"/>
        <v>414724.51</v>
      </c>
      <c r="E14" s="91">
        <v>0</v>
      </c>
      <c r="F14" s="91">
        <v>0</v>
      </c>
      <c r="G14" s="91">
        <v>0</v>
      </c>
      <c r="H14" s="91">
        <v>167000</v>
      </c>
      <c r="I14" s="91">
        <v>0</v>
      </c>
      <c r="J14" s="91">
        <v>0</v>
      </c>
      <c r="K14" s="91">
        <v>0</v>
      </c>
      <c r="L14" s="737">
        <v>0</v>
      </c>
      <c r="M14" s="91">
        <v>0</v>
      </c>
      <c r="N14" s="91">
        <v>16250</v>
      </c>
      <c r="O14" s="92">
        <v>0</v>
      </c>
      <c r="P14" s="718">
        <v>125474.41</v>
      </c>
      <c r="Q14" s="718">
        <v>0</v>
      </c>
      <c r="R14" s="718">
        <v>0</v>
      </c>
      <c r="S14" s="718">
        <v>0.1</v>
      </c>
      <c r="T14" s="718">
        <v>106000</v>
      </c>
      <c r="U14" s="719">
        <v>0</v>
      </c>
      <c r="V14" s="89"/>
      <c r="W14" s="89"/>
      <c r="X14" s="769" t="s">
        <v>10</v>
      </c>
    </row>
    <row r="15" spans="1:24" ht="52.5" customHeight="1">
      <c r="A15" s="89"/>
      <c r="B15" s="89"/>
      <c r="C15" s="768" t="s">
        <v>9</v>
      </c>
      <c r="D15" s="91">
        <f t="shared" si="0"/>
        <v>181211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737">
        <v>0</v>
      </c>
      <c r="M15" s="91">
        <v>0</v>
      </c>
      <c r="N15" s="91">
        <v>0</v>
      </c>
      <c r="O15" s="92">
        <v>570</v>
      </c>
      <c r="P15" s="718">
        <v>44053</v>
      </c>
      <c r="Q15" s="718">
        <v>0</v>
      </c>
      <c r="R15" s="718">
        <v>0</v>
      </c>
      <c r="S15" s="718">
        <v>570</v>
      </c>
      <c r="T15" s="718">
        <v>136018</v>
      </c>
      <c r="U15" s="719">
        <v>0</v>
      </c>
      <c r="V15" s="89"/>
      <c r="W15" s="89"/>
      <c r="X15" s="769" t="s">
        <v>9</v>
      </c>
    </row>
    <row r="16" spans="1:24" ht="52.5" customHeight="1">
      <c r="A16" s="89"/>
      <c r="B16" s="89"/>
      <c r="C16" s="768" t="s">
        <v>8</v>
      </c>
      <c r="D16" s="91">
        <f t="shared" si="0"/>
        <v>20640</v>
      </c>
      <c r="E16" s="91">
        <v>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737">
        <v>0</v>
      </c>
      <c r="M16" s="91">
        <v>0</v>
      </c>
      <c r="N16" s="91">
        <v>0</v>
      </c>
      <c r="O16" s="92">
        <v>0</v>
      </c>
      <c r="P16" s="718">
        <v>0</v>
      </c>
      <c r="Q16" s="718">
        <v>0</v>
      </c>
      <c r="R16" s="718">
        <v>20640</v>
      </c>
      <c r="S16" s="718">
        <v>0</v>
      </c>
      <c r="T16" s="718">
        <v>0</v>
      </c>
      <c r="U16" s="719">
        <v>0</v>
      </c>
      <c r="V16" s="89"/>
      <c r="W16" s="89"/>
      <c r="X16" s="769" t="s">
        <v>8</v>
      </c>
    </row>
    <row r="17" spans="1:24" s="643" customFormat="1" ht="52.5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4" ht="52.5" customHeight="1">
      <c r="A18" s="83" t="s">
        <v>347</v>
      </c>
      <c r="B18" s="767"/>
      <c r="C18" s="771" t="s">
        <v>386</v>
      </c>
      <c r="D18" s="91">
        <f t="shared" si="0"/>
        <v>75.350000000000009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710">
        <v>0</v>
      </c>
      <c r="M18" s="91">
        <v>7.1</v>
      </c>
      <c r="N18" s="92">
        <v>1.38</v>
      </c>
      <c r="O18" s="92">
        <v>7.5</v>
      </c>
      <c r="P18" s="718">
        <v>4.5</v>
      </c>
      <c r="Q18" s="718">
        <v>12</v>
      </c>
      <c r="R18" s="718">
        <v>11.5</v>
      </c>
      <c r="S18" s="718">
        <v>15.7</v>
      </c>
      <c r="T18" s="718">
        <v>8.67</v>
      </c>
      <c r="U18" s="719">
        <v>7</v>
      </c>
      <c r="V18" s="83" t="s">
        <v>347</v>
      </c>
      <c r="W18" s="767"/>
      <c r="X18" s="728" t="s">
        <v>386</v>
      </c>
    </row>
    <row r="19" spans="1:24" ht="52.5" customHeight="1">
      <c r="A19" s="89"/>
      <c r="B19" s="89"/>
      <c r="C19" s="771" t="s">
        <v>11</v>
      </c>
      <c r="D19" s="91">
        <f t="shared" si="0"/>
        <v>468.44999999999993</v>
      </c>
      <c r="E19" s="92">
        <v>2.2000000000000002</v>
      </c>
      <c r="F19" s="92">
        <v>0</v>
      </c>
      <c r="G19" s="92">
        <v>4.99</v>
      </c>
      <c r="H19" s="92">
        <v>0</v>
      </c>
      <c r="I19" s="92">
        <v>10</v>
      </c>
      <c r="J19" s="92">
        <v>0</v>
      </c>
      <c r="K19" s="92">
        <v>0</v>
      </c>
      <c r="L19" s="710">
        <v>7</v>
      </c>
      <c r="M19" s="91">
        <v>52</v>
      </c>
      <c r="N19" s="92">
        <v>17.399999999999999</v>
      </c>
      <c r="O19" s="92">
        <v>3.2</v>
      </c>
      <c r="P19" s="718">
        <v>25</v>
      </c>
      <c r="Q19" s="718">
        <v>22.1</v>
      </c>
      <c r="R19" s="718">
        <v>295</v>
      </c>
      <c r="S19" s="718">
        <v>5.03</v>
      </c>
      <c r="T19" s="718">
        <v>23.53</v>
      </c>
      <c r="U19" s="719">
        <v>1</v>
      </c>
      <c r="V19" s="89"/>
      <c r="W19" s="89"/>
      <c r="X19" s="728" t="s">
        <v>11</v>
      </c>
    </row>
    <row r="20" spans="1:24" ht="52.5" customHeight="1">
      <c r="A20" s="89"/>
      <c r="B20" s="89"/>
      <c r="C20" s="771" t="s">
        <v>10</v>
      </c>
      <c r="D20" s="91">
        <f t="shared" si="0"/>
        <v>128.19999999999999</v>
      </c>
      <c r="E20" s="92">
        <v>5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710">
        <v>0</v>
      </c>
      <c r="M20" s="91">
        <v>24</v>
      </c>
      <c r="N20" s="92">
        <v>0</v>
      </c>
      <c r="O20" s="92">
        <v>30.7</v>
      </c>
      <c r="P20" s="718">
        <v>2</v>
      </c>
      <c r="Q20" s="718">
        <v>4.5</v>
      </c>
      <c r="R20" s="718">
        <v>6</v>
      </c>
      <c r="S20" s="718">
        <v>29</v>
      </c>
      <c r="T20" s="718">
        <v>20</v>
      </c>
      <c r="U20" s="719">
        <v>7</v>
      </c>
      <c r="V20" s="89"/>
      <c r="W20" s="89"/>
      <c r="X20" s="728" t="s">
        <v>10</v>
      </c>
    </row>
    <row r="21" spans="1:24" ht="52.5" customHeight="1">
      <c r="A21" s="89"/>
      <c r="B21" s="89"/>
      <c r="C21" s="771" t="s">
        <v>9</v>
      </c>
      <c r="D21" s="91">
        <f t="shared" si="0"/>
        <v>127.28999999999999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710">
        <v>1</v>
      </c>
      <c r="M21" s="91">
        <v>62</v>
      </c>
      <c r="N21" s="92">
        <v>1</v>
      </c>
      <c r="O21" s="92">
        <v>10.5</v>
      </c>
      <c r="P21" s="718">
        <v>3.32</v>
      </c>
      <c r="Q21" s="718">
        <v>0.1</v>
      </c>
      <c r="R21" s="718">
        <v>0</v>
      </c>
      <c r="S21" s="718">
        <v>24.37</v>
      </c>
      <c r="T21" s="718">
        <v>17</v>
      </c>
      <c r="U21" s="719">
        <v>8</v>
      </c>
      <c r="V21" s="89"/>
      <c r="W21" s="89"/>
      <c r="X21" s="728" t="s">
        <v>9</v>
      </c>
    </row>
    <row r="22" spans="1:24" ht="52.5" customHeight="1" thickBot="1">
      <c r="A22" s="730"/>
      <c r="B22" s="730"/>
      <c r="C22" s="775" t="s">
        <v>8</v>
      </c>
      <c r="D22" s="755">
        <f t="shared" si="0"/>
        <v>72.063999999999993</v>
      </c>
      <c r="E22" s="733">
        <v>0</v>
      </c>
      <c r="F22" s="733">
        <v>0</v>
      </c>
      <c r="G22" s="733">
        <v>0</v>
      </c>
      <c r="H22" s="733">
        <v>0</v>
      </c>
      <c r="I22" s="733">
        <v>0</v>
      </c>
      <c r="J22" s="733">
        <v>0.25</v>
      </c>
      <c r="K22" s="733">
        <v>0</v>
      </c>
      <c r="L22" s="734">
        <v>0</v>
      </c>
      <c r="M22" s="732">
        <v>9.76</v>
      </c>
      <c r="N22" s="733">
        <v>2.0099999999999998</v>
      </c>
      <c r="O22" s="734">
        <v>32</v>
      </c>
      <c r="P22" s="773">
        <v>0</v>
      </c>
      <c r="Q22" s="773">
        <v>4</v>
      </c>
      <c r="R22" s="773">
        <v>1.974</v>
      </c>
      <c r="S22" s="773">
        <v>14.07</v>
      </c>
      <c r="T22" s="773">
        <v>8</v>
      </c>
      <c r="U22" s="774">
        <v>0</v>
      </c>
      <c r="V22" s="791"/>
      <c r="W22" s="730"/>
      <c r="X22" s="775" t="s">
        <v>8</v>
      </c>
    </row>
    <row r="23" spans="1:24" ht="6.95" customHeight="1">
      <c r="A23" s="89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76"/>
    </row>
    <row r="24" spans="1:24" ht="12.95" customHeight="1">
      <c r="A24" s="123" t="s">
        <v>385</v>
      </c>
    </row>
    <row r="25" spans="1:24" ht="12.95" customHeight="1">
      <c r="A25" s="123" t="s">
        <v>389</v>
      </c>
    </row>
    <row r="26" spans="1:24" ht="12.95" customHeight="1">
      <c r="A26" s="123" t="s">
        <v>353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T93"/>
  <sheetViews>
    <sheetView showGridLines="0" tabSelected="1" view="pageBreakPreview" zoomScale="70" zoomScaleNormal="70" zoomScaleSheetLayoutView="70" workbookViewId="0">
      <selection activeCell="X24" sqref="X24"/>
    </sheetView>
  </sheetViews>
  <sheetFormatPr defaultRowHeight="15" customHeight="1"/>
  <cols>
    <col min="1" max="1" width="6.375" style="44" customWidth="1"/>
    <col min="2" max="2" width="11.25" style="44" customWidth="1"/>
    <col min="3" max="3" width="11.625" style="44" customWidth="1"/>
    <col min="4" max="4" width="9.25" style="44" customWidth="1"/>
    <col min="5" max="15" width="19.5" style="44" customWidth="1"/>
    <col min="16" max="16" width="19.5" style="125" customWidth="1"/>
    <col min="17" max="17" width="7.25" style="44" customWidth="1"/>
    <col min="18" max="18" width="11.625" style="44" customWidth="1"/>
    <col min="19" max="19" width="9.125" style="44" customWidth="1"/>
    <col min="20" max="20" width="6.375" style="44" customWidth="1"/>
    <col min="21" max="16384" width="9" style="44"/>
  </cols>
  <sheetData>
    <row r="1" spans="1:20" ht="26.25">
      <c r="A1" s="357" t="s">
        <v>195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2"/>
      <c r="Q1" s="47"/>
      <c r="R1" s="47"/>
      <c r="S1" s="47"/>
      <c r="T1" s="47"/>
    </row>
    <row r="2" spans="1:20" ht="15" customHeight="1" thickBot="1">
      <c r="A2" s="47"/>
      <c r="B2" s="47"/>
      <c r="C2" s="47"/>
      <c r="D2" s="47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126"/>
      <c r="Q2" s="46"/>
      <c r="R2" s="46"/>
      <c r="S2" s="47"/>
      <c r="T2" s="127" t="s">
        <v>51</v>
      </c>
    </row>
    <row r="3" spans="1:20" ht="15" customHeight="1">
      <c r="A3" s="49"/>
      <c r="B3" s="1063" t="s">
        <v>50</v>
      </c>
      <c r="C3" s="1063"/>
      <c r="D3" s="1064"/>
      <c r="E3" s="128" t="s">
        <v>1</v>
      </c>
      <c r="F3" s="128" t="s">
        <v>2</v>
      </c>
      <c r="G3" s="128" t="s">
        <v>3</v>
      </c>
      <c r="H3" s="129" t="s">
        <v>4</v>
      </c>
      <c r="I3" s="130" t="s">
        <v>5</v>
      </c>
      <c r="J3" s="129" t="s">
        <v>6</v>
      </c>
      <c r="K3" s="128" t="s">
        <v>7</v>
      </c>
      <c r="L3" s="128" t="s">
        <v>8</v>
      </c>
      <c r="M3" s="128" t="s">
        <v>9</v>
      </c>
      <c r="N3" s="128" t="s">
        <v>10</v>
      </c>
      <c r="O3" s="131" t="s">
        <v>11</v>
      </c>
      <c r="P3" s="132" t="s">
        <v>203</v>
      </c>
      <c r="Q3" s="1063" t="s">
        <v>50</v>
      </c>
      <c r="R3" s="1063"/>
      <c r="S3" s="1063"/>
      <c r="T3" s="49"/>
    </row>
    <row r="4" spans="1:20" ht="15" customHeight="1">
      <c r="A4" s="1067" t="s">
        <v>45</v>
      </c>
      <c r="B4" s="1067"/>
      <c r="C4" s="1067"/>
      <c r="D4" s="473"/>
      <c r="E4" s="133">
        <v>342147967</v>
      </c>
      <c r="F4" s="133">
        <v>364639331</v>
      </c>
      <c r="G4" s="133">
        <v>381180709</v>
      </c>
      <c r="H4" s="133">
        <v>426647338</v>
      </c>
      <c r="I4" s="134">
        <v>422355126</v>
      </c>
      <c r="J4" s="135">
        <v>433603745</v>
      </c>
      <c r="K4" s="133">
        <v>474660205</v>
      </c>
      <c r="L4" s="133">
        <v>501527009</v>
      </c>
      <c r="M4" s="133">
        <v>532190711</v>
      </c>
      <c r="N4" s="133">
        <v>543098496</v>
      </c>
      <c r="O4" s="136">
        <v>546248948</v>
      </c>
      <c r="P4" s="573">
        <v>560973575</v>
      </c>
      <c r="Q4" s="1067" t="s">
        <v>45</v>
      </c>
      <c r="R4" s="1067"/>
      <c r="S4" s="1067"/>
      <c r="T4" s="473"/>
    </row>
    <row r="5" spans="1:20" ht="15" customHeight="1">
      <c r="A5" s="47"/>
      <c r="B5" s="434" t="s">
        <v>46</v>
      </c>
      <c r="C5" s="434"/>
      <c r="D5" s="47"/>
      <c r="E5" s="137">
        <v>1550355</v>
      </c>
      <c r="F5" s="137">
        <v>1515588</v>
      </c>
      <c r="G5" s="137">
        <v>1751083</v>
      </c>
      <c r="H5" s="137">
        <v>1410813</v>
      </c>
      <c r="I5" s="138">
        <v>2492539</v>
      </c>
      <c r="J5" s="139">
        <v>2827991</v>
      </c>
      <c r="K5" s="137">
        <v>2789934</v>
      </c>
      <c r="L5" s="137">
        <v>3232985</v>
      </c>
      <c r="M5" s="137">
        <v>3683262</v>
      </c>
      <c r="N5" s="137">
        <v>4104661</v>
      </c>
      <c r="O5" s="140">
        <v>5068129</v>
      </c>
      <c r="P5" s="525">
        <v>3650320</v>
      </c>
      <c r="Q5" s="434"/>
      <c r="R5" s="1065" t="s">
        <v>46</v>
      </c>
      <c r="S5" s="1065"/>
      <c r="T5" s="47"/>
    </row>
    <row r="6" spans="1:20" ht="15" customHeight="1">
      <c r="A6" s="1052" t="s">
        <v>95</v>
      </c>
      <c r="B6" s="1052"/>
      <c r="C6" s="1052"/>
      <c r="D6" s="473"/>
      <c r="E6" s="142">
        <v>1.33</v>
      </c>
      <c r="F6" s="142">
        <v>1.08</v>
      </c>
      <c r="G6" s="142">
        <v>1.02</v>
      </c>
      <c r="H6" s="143">
        <v>1.03</v>
      </c>
      <c r="I6" s="144">
        <v>1</v>
      </c>
      <c r="J6" s="145">
        <v>1.07</v>
      </c>
      <c r="K6" s="143">
        <v>1.24</v>
      </c>
      <c r="L6" s="143">
        <v>3.46</v>
      </c>
      <c r="M6" s="143">
        <v>3.66</v>
      </c>
      <c r="N6" s="143">
        <v>3.95</v>
      </c>
      <c r="O6" s="144">
        <v>4.92</v>
      </c>
      <c r="P6" s="572">
        <f>P10/$P$4*100</f>
        <v>6.6097343355255189</v>
      </c>
      <c r="Q6" s="1067" t="s">
        <v>95</v>
      </c>
      <c r="R6" s="1067"/>
      <c r="S6" s="1067"/>
      <c r="T6" s="473"/>
    </row>
    <row r="7" spans="1:20" ht="15" customHeight="1">
      <c r="A7" s="438"/>
      <c r="B7" s="438" t="s">
        <v>104</v>
      </c>
      <c r="C7" s="438"/>
      <c r="D7" s="473"/>
      <c r="E7" s="142">
        <f t="shared" ref="E7:P7" si="0">E14/E4*100</f>
        <v>1.3250416303072758</v>
      </c>
      <c r="F7" s="142">
        <f t="shared" si="0"/>
        <v>1.0826854550147254</v>
      </c>
      <c r="G7" s="142">
        <f t="shared" si="0"/>
        <v>1.0212182589754299</v>
      </c>
      <c r="H7" s="143">
        <f t="shared" si="0"/>
        <v>1.0280875114706565</v>
      </c>
      <c r="I7" s="144">
        <f t="shared" si="0"/>
        <v>0.99612073845174542</v>
      </c>
      <c r="J7" s="145">
        <f t="shared" si="0"/>
        <v>1.0444134886334988</v>
      </c>
      <c r="K7" s="143">
        <f t="shared" si="0"/>
        <v>1.199298769948494</v>
      </c>
      <c r="L7" s="143">
        <f t="shared" si="0"/>
        <v>3.3998220821642731</v>
      </c>
      <c r="M7" s="143">
        <f t="shared" si="0"/>
        <v>3.5905173850356813</v>
      </c>
      <c r="N7" s="143">
        <f t="shared" si="0"/>
        <v>3.8407847109928293</v>
      </c>
      <c r="O7" s="144">
        <f t="shared" si="0"/>
        <v>4.7485920284097283</v>
      </c>
      <c r="P7" s="572">
        <f t="shared" si="0"/>
        <v>6.4144757620713238</v>
      </c>
      <c r="Q7" s="433"/>
      <c r="R7" s="1030" t="s">
        <v>104</v>
      </c>
      <c r="S7" s="433"/>
      <c r="T7" s="473"/>
    </row>
    <row r="8" spans="1:20" ht="15" customHeight="1">
      <c r="A8" s="438"/>
      <c r="B8" s="438" t="s">
        <v>105</v>
      </c>
      <c r="C8" s="438"/>
      <c r="D8" s="473"/>
      <c r="E8" s="142">
        <f t="shared" ref="E8:P8" si="1">E18/E4*100</f>
        <v>0</v>
      </c>
      <c r="F8" s="142">
        <f t="shared" si="1"/>
        <v>5.7673427444940111E-4</v>
      </c>
      <c r="G8" s="142">
        <f t="shared" si="1"/>
        <v>1.7527119925683334E-3</v>
      </c>
      <c r="H8" s="143">
        <f t="shared" si="1"/>
        <v>1.9974342368919221E-3</v>
      </c>
      <c r="I8" s="144">
        <f t="shared" si="1"/>
        <v>4.8087494976916658E-3</v>
      </c>
      <c r="J8" s="145">
        <f t="shared" si="1"/>
        <v>2.0587921813267549E-2</v>
      </c>
      <c r="K8" s="143">
        <f t="shared" si="1"/>
        <v>4.1494946895748293E-2</v>
      </c>
      <c r="L8" s="143">
        <f t="shared" si="1"/>
        <v>5.874479234676671E-2</v>
      </c>
      <c r="M8" s="143">
        <f t="shared" si="1"/>
        <v>7.3218865332657035E-2</v>
      </c>
      <c r="N8" s="143">
        <f t="shared" si="1"/>
        <v>0.10653279363896453</v>
      </c>
      <c r="O8" s="144">
        <f t="shared" si="1"/>
        <v>0.17264216314792794</v>
      </c>
      <c r="P8" s="572">
        <f t="shared" si="1"/>
        <v>0.19525857345419523</v>
      </c>
      <c r="Q8" s="433"/>
      <c r="R8" s="1030" t="s">
        <v>105</v>
      </c>
      <c r="S8" s="433"/>
      <c r="T8" s="473"/>
    </row>
    <row r="9" spans="1:20" ht="15" customHeight="1">
      <c r="A9" s="47"/>
      <c r="B9" s="1065"/>
      <c r="C9" s="1065"/>
      <c r="D9" s="1066"/>
      <c r="E9" s="137" t="s">
        <v>12</v>
      </c>
      <c r="F9" s="137" t="s">
        <v>12</v>
      </c>
      <c r="G9" s="137" t="s">
        <v>12</v>
      </c>
      <c r="H9" s="137" t="s">
        <v>12</v>
      </c>
      <c r="I9" s="138" t="s">
        <v>12</v>
      </c>
      <c r="J9" s="139" t="s">
        <v>12</v>
      </c>
      <c r="K9" s="137" t="s">
        <v>12</v>
      </c>
      <c r="L9" s="137"/>
      <c r="M9" s="137" t="s">
        <v>12</v>
      </c>
      <c r="N9" s="137" t="s">
        <v>12</v>
      </c>
      <c r="O9" s="146"/>
      <c r="P9" s="147"/>
      <c r="Q9" s="1065"/>
      <c r="R9" s="1065"/>
      <c r="S9" s="1065"/>
      <c r="T9" s="47"/>
    </row>
    <row r="10" spans="1:20" ht="15" customHeight="1">
      <c r="A10" s="1052" t="s">
        <v>96</v>
      </c>
      <c r="B10" s="1052"/>
      <c r="C10" s="1052"/>
      <c r="D10" s="1053"/>
      <c r="E10" s="133">
        <v>4533603</v>
      </c>
      <c r="F10" s="133">
        <v>3950000</v>
      </c>
      <c r="G10" s="133">
        <v>3899368</v>
      </c>
      <c r="H10" s="133">
        <v>4394830</v>
      </c>
      <c r="I10" s="134">
        <v>4227477</v>
      </c>
      <c r="J10" s="135">
        <v>4617886</v>
      </c>
      <c r="K10" s="133">
        <v>5889553</v>
      </c>
      <c r="L10" s="133">
        <v>17345647</v>
      </c>
      <c r="M10" s="133">
        <v>19498064</v>
      </c>
      <c r="N10" s="133">
        <v>21437822</v>
      </c>
      <c r="O10" s="136">
        <v>26882190</v>
      </c>
      <c r="P10" s="526">
        <f>SUM(P11:P12)</f>
        <v>37078863</v>
      </c>
      <c r="Q10" s="1067" t="s">
        <v>97</v>
      </c>
      <c r="R10" s="1067"/>
      <c r="S10" s="1067"/>
      <c r="T10" s="473"/>
    </row>
    <row r="11" spans="1:20" ht="15" customHeight="1">
      <c r="A11" s="47"/>
      <c r="B11" s="148"/>
      <c r="C11" s="431"/>
      <c r="D11" s="439" t="s">
        <v>15</v>
      </c>
      <c r="E11" s="149">
        <v>4514382</v>
      </c>
      <c r="F11" s="149">
        <v>3928781</v>
      </c>
      <c r="G11" s="149">
        <v>3862083</v>
      </c>
      <c r="H11" s="149">
        <v>4337232</v>
      </c>
      <c r="I11" s="150">
        <v>4147211</v>
      </c>
      <c r="J11" s="151">
        <v>4508680</v>
      </c>
      <c r="K11" s="149">
        <v>5731501</v>
      </c>
      <c r="L11" s="149">
        <v>12712004</v>
      </c>
      <c r="M11" s="149">
        <v>12768554</v>
      </c>
      <c r="N11" s="149">
        <v>15348683</v>
      </c>
      <c r="O11" s="152">
        <v>20910666</v>
      </c>
      <c r="P11" s="141">
        <f>P15+P19</f>
        <v>21668753</v>
      </c>
      <c r="Q11" s="148"/>
      <c r="R11" s="431"/>
      <c r="S11" s="431" t="s">
        <v>15</v>
      </c>
      <c r="T11" s="47"/>
    </row>
    <row r="12" spans="1:20" ht="15" customHeight="1">
      <c r="A12" s="47"/>
      <c r="B12" s="148"/>
      <c r="C12" s="431"/>
      <c r="D12" s="439" t="s">
        <v>16</v>
      </c>
      <c r="E12" s="149">
        <v>19221</v>
      </c>
      <c r="F12" s="149">
        <v>21219</v>
      </c>
      <c r="G12" s="149">
        <v>37285</v>
      </c>
      <c r="H12" s="149">
        <v>57598</v>
      </c>
      <c r="I12" s="150">
        <v>80266</v>
      </c>
      <c r="J12" s="151">
        <v>109206</v>
      </c>
      <c r="K12" s="149">
        <v>158052</v>
      </c>
      <c r="L12" s="149">
        <v>4633643</v>
      </c>
      <c r="M12" s="149">
        <v>6729510</v>
      </c>
      <c r="N12" s="149">
        <v>6089139</v>
      </c>
      <c r="O12" s="152">
        <v>5971524</v>
      </c>
      <c r="P12" s="141">
        <f>P16+P20</f>
        <v>15410110</v>
      </c>
      <c r="Q12" s="148"/>
      <c r="R12" s="431"/>
      <c r="S12" s="431" t="s">
        <v>16</v>
      </c>
      <c r="T12" s="47"/>
    </row>
    <row r="13" spans="1:20" ht="15" customHeight="1">
      <c r="A13" s="47"/>
      <c r="B13" s="148"/>
      <c r="C13" s="431"/>
      <c r="D13" s="431"/>
      <c r="E13" s="149"/>
      <c r="F13" s="149"/>
      <c r="G13" s="149"/>
      <c r="H13" s="149"/>
      <c r="I13" s="150"/>
      <c r="J13" s="151"/>
      <c r="K13" s="149"/>
      <c r="L13" s="149"/>
      <c r="M13" s="149"/>
      <c r="N13" s="149"/>
      <c r="O13" s="152"/>
      <c r="P13" s="141"/>
      <c r="Q13" s="148"/>
      <c r="R13" s="431"/>
      <c r="S13" s="431"/>
      <c r="T13" s="47"/>
    </row>
    <row r="14" spans="1:20" ht="15" customHeight="1">
      <c r="A14" s="47"/>
      <c r="B14" s="148"/>
      <c r="C14" s="431" t="s">
        <v>104</v>
      </c>
      <c r="D14" s="431" t="s">
        <v>109</v>
      </c>
      <c r="E14" s="149">
        <f t="shared" ref="E14:O14" si="2">SUM(E15:E16)</f>
        <v>4533603</v>
      </c>
      <c r="F14" s="149">
        <f t="shared" si="2"/>
        <v>3947897</v>
      </c>
      <c r="G14" s="149">
        <f t="shared" si="2"/>
        <v>3892687</v>
      </c>
      <c r="H14" s="149">
        <f t="shared" si="2"/>
        <v>4386308</v>
      </c>
      <c r="I14" s="150">
        <f t="shared" si="2"/>
        <v>4207167</v>
      </c>
      <c r="J14" s="151">
        <f t="shared" si="2"/>
        <v>4528616</v>
      </c>
      <c r="K14" s="149">
        <f t="shared" si="2"/>
        <v>5692594</v>
      </c>
      <c r="L14" s="149">
        <f t="shared" si="2"/>
        <v>17051026</v>
      </c>
      <c r="M14" s="149">
        <f t="shared" si="2"/>
        <v>19108400</v>
      </c>
      <c r="N14" s="149">
        <f t="shared" si="2"/>
        <v>20859244</v>
      </c>
      <c r="O14" s="152">
        <f t="shared" si="2"/>
        <v>25939134</v>
      </c>
      <c r="P14" s="141">
        <f>SUM(P15:P16)</f>
        <v>35983514</v>
      </c>
      <c r="Q14" s="148"/>
      <c r="R14" s="431" t="s">
        <v>104</v>
      </c>
      <c r="S14" s="431" t="s">
        <v>109</v>
      </c>
      <c r="T14" s="47"/>
    </row>
    <row r="15" spans="1:20" ht="15" customHeight="1">
      <c r="A15" s="47"/>
      <c r="B15" s="148"/>
      <c r="C15" s="47"/>
      <c r="D15" s="431" t="s">
        <v>106</v>
      </c>
      <c r="E15" s="149">
        <f t="shared" ref="E15:O15" si="3">E23+E26+E29+E32+E34+E61</f>
        <v>4514382</v>
      </c>
      <c r="F15" s="149">
        <f t="shared" si="3"/>
        <v>3928781</v>
      </c>
      <c r="G15" s="149">
        <f t="shared" si="3"/>
        <v>3861772</v>
      </c>
      <c r="H15" s="149">
        <f t="shared" si="3"/>
        <v>4335272</v>
      </c>
      <c r="I15" s="150">
        <f t="shared" si="3"/>
        <v>4133779</v>
      </c>
      <c r="J15" s="151">
        <f t="shared" si="3"/>
        <v>4426921</v>
      </c>
      <c r="K15" s="149">
        <f t="shared" si="3"/>
        <v>5543430</v>
      </c>
      <c r="L15" s="149">
        <f t="shared" si="3"/>
        <v>12429542</v>
      </c>
      <c r="M15" s="149">
        <f t="shared" si="3"/>
        <v>12394207</v>
      </c>
      <c r="N15" s="149">
        <f t="shared" si="3"/>
        <v>14787793</v>
      </c>
      <c r="O15" s="152">
        <f t="shared" si="3"/>
        <v>19987849</v>
      </c>
      <c r="P15" s="141">
        <f>P23+P26+P29+P32+P34+P61</f>
        <v>20591246</v>
      </c>
      <c r="Q15" s="148"/>
      <c r="R15" s="47"/>
      <c r="S15" s="431" t="s">
        <v>106</v>
      </c>
      <c r="T15" s="47"/>
    </row>
    <row r="16" spans="1:20" ht="15" customHeight="1">
      <c r="A16" s="47"/>
      <c r="B16" s="148"/>
      <c r="C16" s="47"/>
      <c r="D16" s="431" t="s">
        <v>107</v>
      </c>
      <c r="E16" s="149">
        <f t="shared" ref="E16:O16" si="4">E24+E27+E30+E35+E62</f>
        <v>19221</v>
      </c>
      <c r="F16" s="149">
        <f t="shared" si="4"/>
        <v>19116</v>
      </c>
      <c r="G16" s="149">
        <f t="shared" si="4"/>
        <v>30915</v>
      </c>
      <c r="H16" s="149">
        <f t="shared" si="4"/>
        <v>51036</v>
      </c>
      <c r="I16" s="150">
        <f t="shared" si="4"/>
        <v>73388</v>
      </c>
      <c r="J16" s="151">
        <f t="shared" si="4"/>
        <v>101695</v>
      </c>
      <c r="K16" s="149">
        <f t="shared" si="4"/>
        <v>149164</v>
      </c>
      <c r="L16" s="149">
        <f t="shared" si="4"/>
        <v>4621484</v>
      </c>
      <c r="M16" s="149">
        <f t="shared" si="4"/>
        <v>6714193</v>
      </c>
      <c r="N16" s="149">
        <f t="shared" si="4"/>
        <v>6071451</v>
      </c>
      <c r="O16" s="152">
        <f t="shared" si="4"/>
        <v>5951285</v>
      </c>
      <c r="P16" s="141">
        <f>P24+P27+P30+P35+P62</f>
        <v>15392268</v>
      </c>
      <c r="Q16" s="148"/>
      <c r="R16" s="47"/>
      <c r="S16" s="431" t="s">
        <v>107</v>
      </c>
      <c r="T16" s="47"/>
    </row>
    <row r="17" spans="1:20" ht="15" customHeight="1">
      <c r="A17" s="47"/>
      <c r="B17" s="148"/>
      <c r="C17" s="47"/>
      <c r="D17" s="431"/>
      <c r="E17" s="149"/>
      <c r="F17" s="149"/>
      <c r="G17" s="149"/>
      <c r="H17" s="149"/>
      <c r="I17" s="150"/>
      <c r="J17" s="151"/>
      <c r="K17" s="149"/>
      <c r="L17" s="149"/>
      <c r="M17" s="149"/>
      <c r="N17" s="149"/>
      <c r="O17" s="152"/>
      <c r="P17" s="141"/>
      <c r="Q17" s="148"/>
      <c r="R17" s="47"/>
      <c r="S17" s="431"/>
      <c r="T17" s="47"/>
    </row>
    <row r="18" spans="1:20" ht="15" customHeight="1">
      <c r="A18" s="47"/>
      <c r="B18" s="148"/>
      <c r="C18" s="431" t="s">
        <v>105</v>
      </c>
      <c r="D18" s="431" t="s">
        <v>109</v>
      </c>
      <c r="E18" s="149">
        <f t="shared" ref="E18:O18" si="5">SUM(E19:E20)</f>
        <v>0</v>
      </c>
      <c r="F18" s="149">
        <f t="shared" si="5"/>
        <v>2103</v>
      </c>
      <c r="G18" s="149">
        <f t="shared" si="5"/>
        <v>6681</v>
      </c>
      <c r="H18" s="149">
        <f t="shared" si="5"/>
        <v>8522</v>
      </c>
      <c r="I18" s="150">
        <f t="shared" si="5"/>
        <v>20310</v>
      </c>
      <c r="J18" s="151">
        <f t="shared" si="5"/>
        <v>89270</v>
      </c>
      <c r="K18" s="149">
        <f t="shared" si="5"/>
        <v>196960</v>
      </c>
      <c r="L18" s="149">
        <f t="shared" si="5"/>
        <v>294621</v>
      </c>
      <c r="M18" s="149">
        <f t="shared" si="5"/>
        <v>389664</v>
      </c>
      <c r="N18" s="149">
        <f t="shared" si="5"/>
        <v>578578</v>
      </c>
      <c r="O18" s="152">
        <f t="shared" si="5"/>
        <v>943056</v>
      </c>
      <c r="P18" s="141">
        <f>SUM(P19:P20)</f>
        <v>1095349</v>
      </c>
      <c r="Q18" s="148"/>
      <c r="R18" s="431" t="s">
        <v>105</v>
      </c>
      <c r="S18" s="431" t="s">
        <v>109</v>
      </c>
      <c r="T18" s="47"/>
    </row>
    <row r="19" spans="1:20" ht="15" customHeight="1">
      <c r="A19" s="47"/>
      <c r="B19" s="148"/>
      <c r="C19" s="47"/>
      <c r="D19" s="431" t="s">
        <v>106</v>
      </c>
      <c r="E19" s="149">
        <f t="shared" ref="E19:O19" si="6">E84+E87</f>
        <v>0</v>
      </c>
      <c r="F19" s="149">
        <f t="shared" si="6"/>
        <v>0</v>
      </c>
      <c r="G19" s="149">
        <f t="shared" si="6"/>
        <v>311</v>
      </c>
      <c r="H19" s="149">
        <f t="shared" si="6"/>
        <v>1960</v>
      </c>
      <c r="I19" s="150">
        <f t="shared" si="6"/>
        <v>13432</v>
      </c>
      <c r="J19" s="151">
        <f t="shared" si="6"/>
        <v>81759</v>
      </c>
      <c r="K19" s="149">
        <f t="shared" si="6"/>
        <v>188072</v>
      </c>
      <c r="L19" s="149">
        <f t="shared" si="6"/>
        <v>282463</v>
      </c>
      <c r="M19" s="149">
        <f t="shared" si="6"/>
        <v>374347</v>
      </c>
      <c r="N19" s="149">
        <f t="shared" si="6"/>
        <v>560890</v>
      </c>
      <c r="O19" s="152">
        <f t="shared" si="6"/>
        <v>922817</v>
      </c>
      <c r="P19" s="141">
        <f>P84+P87</f>
        <v>1077507</v>
      </c>
      <c r="Q19" s="148"/>
      <c r="R19" s="47"/>
      <c r="S19" s="431" t="s">
        <v>106</v>
      </c>
      <c r="T19" s="47"/>
    </row>
    <row r="20" spans="1:20" ht="15" customHeight="1">
      <c r="A20" s="47"/>
      <c r="B20" s="148"/>
      <c r="C20" s="431"/>
      <c r="D20" s="431" t="s">
        <v>108</v>
      </c>
      <c r="E20" s="149">
        <f t="shared" ref="E20:O20" si="7">E85</f>
        <v>0</v>
      </c>
      <c r="F20" s="149">
        <f t="shared" si="7"/>
        <v>2103</v>
      </c>
      <c r="G20" s="149">
        <f t="shared" si="7"/>
        <v>6370</v>
      </c>
      <c r="H20" s="149">
        <f t="shared" si="7"/>
        <v>6562</v>
      </c>
      <c r="I20" s="150">
        <f t="shared" si="7"/>
        <v>6878</v>
      </c>
      <c r="J20" s="151">
        <f t="shared" si="7"/>
        <v>7511</v>
      </c>
      <c r="K20" s="149">
        <f t="shared" si="7"/>
        <v>8888</v>
      </c>
      <c r="L20" s="149">
        <f t="shared" si="7"/>
        <v>12158</v>
      </c>
      <c r="M20" s="149">
        <f t="shared" si="7"/>
        <v>15317</v>
      </c>
      <c r="N20" s="149">
        <f t="shared" si="7"/>
        <v>17688</v>
      </c>
      <c r="O20" s="152">
        <f t="shared" si="7"/>
        <v>20239</v>
      </c>
      <c r="P20" s="141">
        <f>P85</f>
        <v>17842</v>
      </c>
      <c r="Q20" s="148"/>
      <c r="R20" s="431"/>
      <c r="S20" s="431" t="s">
        <v>108</v>
      </c>
      <c r="T20" s="47"/>
    </row>
    <row r="21" spans="1:20" ht="15" customHeight="1">
      <c r="A21" s="47"/>
      <c r="B21" s="1058" t="s">
        <v>12</v>
      </c>
      <c r="C21" s="1058"/>
      <c r="D21" s="1058"/>
      <c r="E21" s="153" t="s">
        <v>12</v>
      </c>
      <c r="F21" s="153" t="s">
        <v>12</v>
      </c>
      <c r="G21" s="153" t="s">
        <v>12</v>
      </c>
      <c r="H21" s="153" t="s">
        <v>12</v>
      </c>
      <c r="I21" s="154" t="s">
        <v>12</v>
      </c>
      <c r="J21" s="155" t="s">
        <v>12</v>
      </c>
      <c r="K21" s="153" t="s">
        <v>12</v>
      </c>
      <c r="L21" s="153"/>
      <c r="M21" s="153" t="s">
        <v>12</v>
      </c>
      <c r="N21" s="153" t="s">
        <v>12</v>
      </c>
      <c r="O21" s="152"/>
      <c r="P21" s="141"/>
      <c r="Q21" s="1058" t="s">
        <v>12</v>
      </c>
      <c r="R21" s="1058"/>
      <c r="S21" s="1058"/>
      <c r="T21" s="47"/>
    </row>
    <row r="22" spans="1:20" ht="15" customHeight="1">
      <c r="A22" s="1050" t="s">
        <v>104</v>
      </c>
      <c r="B22" s="156" t="s">
        <v>47</v>
      </c>
      <c r="C22" s="157"/>
      <c r="D22" s="158"/>
      <c r="E22" s="159">
        <v>9872</v>
      </c>
      <c r="F22" s="159">
        <v>14399</v>
      </c>
      <c r="G22" s="159">
        <v>31022</v>
      </c>
      <c r="H22" s="159">
        <v>71279</v>
      </c>
      <c r="I22" s="160">
        <v>284315</v>
      </c>
      <c r="J22" s="161">
        <v>566191</v>
      </c>
      <c r="K22" s="159">
        <v>772801</v>
      </c>
      <c r="L22" s="159">
        <v>917198</v>
      </c>
      <c r="M22" s="159">
        <v>1103227</v>
      </c>
      <c r="N22" s="159">
        <v>1605182</v>
      </c>
      <c r="O22" s="136">
        <v>2556300</v>
      </c>
      <c r="P22" s="528">
        <f>SUM(P23:P24)</f>
        <v>3979159</v>
      </c>
      <c r="Q22" s="157" t="s">
        <v>47</v>
      </c>
      <c r="R22" s="157"/>
      <c r="S22" s="157"/>
      <c r="T22" s="1050" t="s">
        <v>104</v>
      </c>
    </row>
    <row r="23" spans="1:20" ht="15" customHeight="1">
      <c r="A23" s="1050"/>
      <c r="B23" s="435" t="s">
        <v>12</v>
      </c>
      <c r="C23" s="435"/>
      <c r="D23" s="162" t="s">
        <v>15</v>
      </c>
      <c r="E23" s="153">
        <v>13</v>
      </c>
      <c r="F23" s="153">
        <v>595</v>
      </c>
      <c r="G23" s="153">
        <v>5666</v>
      </c>
      <c r="H23" s="153">
        <v>25722</v>
      </c>
      <c r="I23" s="154">
        <v>216314</v>
      </c>
      <c r="J23" s="155">
        <v>469994</v>
      </c>
      <c r="K23" s="153">
        <v>637359</v>
      </c>
      <c r="L23" s="153">
        <v>735327</v>
      </c>
      <c r="M23" s="153">
        <v>852602</v>
      </c>
      <c r="N23" s="149">
        <v>1302158</v>
      </c>
      <c r="O23" s="152">
        <v>2132582</v>
      </c>
      <c r="P23" s="529">
        <v>3464576</v>
      </c>
      <c r="Q23" s="435" t="s">
        <v>12</v>
      </c>
      <c r="R23" s="435"/>
      <c r="S23" s="435" t="s">
        <v>15</v>
      </c>
      <c r="T23" s="1050"/>
    </row>
    <row r="24" spans="1:20" ht="15" customHeight="1">
      <c r="A24" s="1050"/>
      <c r="B24" s="435" t="s">
        <v>12</v>
      </c>
      <c r="C24" s="435"/>
      <c r="D24" s="162" t="s">
        <v>16</v>
      </c>
      <c r="E24" s="153">
        <v>9859</v>
      </c>
      <c r="F24" s="153">
        <v>13804</v>
      </c>
      <c r="G24" s="153">
        <v>25356</v>
      </c>
      <c r="H24" s="153">
        <v>45557</v>
      </c>
      <c r="I24" s="154">
        <v>68002</v>
      </c>
      <c r="J24" s="155">
        <v>96197</v>
      </c>
      <c r="K24" s="153">
        <v>135442</v>
      </c>
      <c r="L24" s="153">
        <v>181871</v>
      </c>
      <c r="M24" s="153">
        <v>250625</v>
      </c>
      <c r="N24" s="149">
        <v>303024</v>
      </c>
      <c r="O24" s="152">
        <v>423718</v>
      </c>
      <c r="P24" s="529">
        <v>514583</v>
      </c>
      <c r="Q24" s="435" t="s">
        <v>12</v>
      </c>
      <c r="R24" s="435"/>
      <c r="S24" s="435" t="s">
        <v>16</v>
      </c>
      <c r="T24" s="1050"/>
    </row>
    <row r="25" spans="1:20" ht="15" customHeight="1">
      <c r="A25" s="1050"/>
      <c r="B25" s="156" t="s">
        <v>17</v>
      </c>
      <c r="C25" s="157"/>
      <c r="D25" s="158"/>
      <c r="E25" s="159">
        <v>47442</v>
      </c>
      <c r="F25" s="159">
        <v>129888</v>
      </c>
      <c r="G25" s="159">
        <v>238911</v>
      </c>
      <c r="H25" s="159">
        <v>375641</v>
      </c>
      <c r="I25" s="160">
        <v>436034</v>
      </c>
      <c r="J25" s="161">
        <v>685353</v>
      </c>
      <c r="K25" s="159">
        <v>816950</v>
      </c>
      <c r="L25" s="159">
        <v>862884</v>
      </c>
      <c r="M25" s="159">
        <v>912760</v>
      </c>
      <c r="N25" s="159">
        <v>1148179</v>
      </c>
      <c r="O25" s="136">
        <v>1145557</v>
      </c>
      <c r="P25" s="528">
        <f>SUM(P26:P27)</f>
        <v>1342439</v>
      </c>
      <c r="Q25" s="157" t="s">
        <v>17</v>
      </c>
      <c r="R25" s="157"/>
      <c r="S25" s="157"/>
      <c r="T25" s="1050"/>
    </row>
    <row r="26" spans="1:20" ht="15" customHeight="1">
      <c r="A26" s="1050"/>
      <c r="B26" s="435" t="s">
        <v>12</v>
      </c>
      <c r="C26" s="435"/>
      <c r="D26" s="162" t="s">
        <v>15</v>
      </c>
      <c r="E26" s="153">
        <v>38103</v>
      </c>
      <c r="F26" s="153">
        <v>125291</v>
      </c>
      <c r="G26" s="153">
        <v>234047</v>
      </c>
      <c r="H26" s="153">
        <v>370601</v>
      </c>
      <c r="I26" s="154">
        <v>430950</v>
      </c>
      <c r="J26" s="155">
        <v>680228</v>
      </c>
      <c r="K26" s="153">
        <v>811772</v>
      </c>
      <c r="L26" s="153">
        <v>857646</v>
      </c>
      <c r="M26" s="153">
        <v>908447</v>
      </c>
      <c r="N26" s="149">
        <v>1143549</v>
      </c>
      <c r="O26" s="152">
        <v>1138496</v>
      </c>
      <c r="P26" s="529">
        <v>1331877</v>
      </c>
      <c r="Q26" s="435" t="s">
        <v>12</v>
      </c>
      <c r="R26" s="435"/>
      <c r="S26" s="435" t="s">
        <v>15</v>
      </c>
      <c r="T26" s="1050"/>
    </row>
    <row r="27" spans="1:20" ht="15" customHeight="1">
      <c r="A27" s="1050"/>
      <c r="B27" s="435" t="s">
        <v>12</v>
      </c>
      <c r="C27" s="435"/>
      <c r="D27" s="162" t="s">
        <v>16</v>
      </c>
      <c r="E27" s="153">
        <v>9339</v>
      </c>
      <c r="F27" s="153">
        <v>4597</v>
      </c>
      <c r="G27" s="153">
        <v>4864</v>
      </c>
      <c r="H27" s="153">
        <v>5040</v>
      </c>
      <c r="I27" s="154">
        <v>5084</v>
      </c>
      <c r="J27" s="155">
        <v>5125</v>
      </c>
      <c r="K27" s="153">
        <v>5179</v>
      </c>
      <c r="L27" s="153">
        <v>5238</v>
      </c>
      <c r="M27" s="153">
        <v>4313</v>
      </c>
      <c r="N27" s="149">
        <v>4630</v>
      </c>
      <c r="O27" s="152">
        <v>7061</v>
      </c>
      <c r="P27" s="529">
        <v>10562</v>
      </c>
      <c r="Q27" s="435" t="s">
        <v>12</v>
      </c>
      <c r="R27" s="435"/>
      <c r="S27" s="435" t="s">
        <v>16</v>
      </c>
      <c r="T27" s="1050"/>
    </row>
    <row r="28" spans="1:20" ht="15" customHeight="1">
      <c r="A28" s="1050"/>
      <c r="B28" s="156" t="s">
        <v>18</v>
      </c>
      <c r="C28" s="157"/>
      <c r="D28" s="158"/>
      <c r="E28" s="159">
        <v>4329362</v>
      </c>
      <c r="F28" s="159">
        <v>3674015</v>
      </c>
      <c r="G28" s="159">
        <v>3468233</v>
      </c>
      <c r="H28" s="159">
        <v>3632089</v>
      </c>
      <c r="I28" s="160">
        <v>3070458</v>
      </c>
      <c r="J28" s="161">
        <v>2821530</v>
      </c>
      <c r="K28" s="159">
        <v>3685090</v>
      </c>
      <c r="L28" s="159">
        <v>4490107</v>
      </c>
      <c r="M28" s="159">
        <v>3862087</v>
      </c>
      <c r="N28" s="159">
        <v>4228112</v>
      </c>
      <c r="O28" s="136">
        <v>2753924</v>
      </c>
      <c r="P28" s="528">
        <f>SUM(P29:P30)</f>
        <v>2150013</v>
      </c>
      <c r="Q28" s="157" t="s">
        <v>18</v>
      </c>
      <c r="R28" s="157"/>
      <c r="S28" s="157"/>
      <c r="T28" s="1050"/>
    </row>
    <row r="29" spans="1:20" ht="15" customHeight="1">
      <c r="A29" s="1050"/>
      <c r="B29" s="435"/>
      <c r="C29" s="435"/>
      <c r="D29" s="162" t="s">
        <v>15</v>
      </c>
      <c r="E29" s="153">
        <v>4329339</v>
      </c>
      <c r="F29" s="153">
        <v>3673300</v>
      </c>
      <c r="G29" s="153">
        <v>3467538</v>
      </c>
      <c r="H29" s="153">
        <v>3631650</v>
      </c>
      <c r="I29" s="154">
        <v>3070156</v>
      </c>
      <c r="J29" s="155">
        <v>2821157</v>
      </c>
      <c r="K29" s="153">
        <v>3684075</v>
      </c>
      <c r="L29" s="153">
        <v>4488929</v>
      </c>
      <c r="M29" s="153">
        <v>3860364</v>
      </c>
      <c r="N29" s="149">
        <v>4222822</v>
      </c>
      <c r="O29" s="152">
        <v>2748254</v>
      </c>
      <c r="P29" s="529">
        <v>2142922</v>
      </c>
      <c r="Q29" s="435"/>
      <c r="R29" s="435"/>
      <c r="S29" s="435" t="s">
        <v>15</v>
      </c>
      <c r="T29" s="1050"/>
    </row>
    <row r="30" spans="1:20" ht="15" customHeight="1">
      <c r="A30" s="1050"/>
      <c r="B30" s="435" t="s">
        <v>12</v>
      </c>
      <c r="C30" s="435"/>
      <c r="D30" s="162" t="s">
        <v>16</v>
      </c>
      <c r="E30" s="153">
        <v>23</v>
      </c>
      <c r="F30" s="153">
        <v>715</v>
      </c>
      <c r="G30" s="153">
        <v>695</v>
      </c>
      <c r="H30" s="153">
        <v>439</v>
      </c>
      <c r="I30" s="154">
        <v>302</v>
      </c>
      <c r="J30" s="155">
        <v>373</v>
      </c>
      <c r="K30" s="153">
        <v>1015</v>
      </c>
      <c r="L30" s="153">
        <v>1178</v>
      </c>
      <c r="M30" s="153">
        <v>1723</v>
      </c>
      <c r="N30" s="149">
        <v>5290</v>
      </c>
      <c r="O30" s="152">
        <v>5670</v>
      </c>
      <c r="P30" s="529">
        <v>7091</v>
      </c>
      <c r="Q30" s="435" t="s">
        <v>12</v>
      </c>
      <c r="R30" s="435"/>
      <c r="S30" s="435" t="s">
        <v>16</v>
      </c>
      <c r="T30" s="1050"/>
    </row>
    <row r="31" spans="1:20" ht="15" customHeight="1">
      <c r="A31" s="1050"/>
      <c r="B31" s="156" t="s">
        <v>19</v>
      </c>
      <c r="C31" s="157"/>
      <c r="D31" s="158"/>
      <c r="E31" s="159">
        <v>0</v>
      </c>
      <c r="F31" s="159">
        <v>0</v>
      </c>
      <c r="G31" s="159">
        <v>0</v>
      </c>
      <c r="H31" s="159">
        <v>0</v>
      </c>
      <c r="I31" s="160">
        <v>0</v>
      </c>
      <c r="J31" s="161">
        <v>0</v>
      </c>
      <c r="K31" s="159">
        <v>1039</v>
      </c>
      <c r="L31" s="159">
        <v>52307</v>
      </c>
      <c r="M31" s="159">
        <v>465924</v>
      </c>
      <c r="N31" s="159">
        <v>483777</v>
      </c>
      <c r="O31" s="136">
        <v>492172</v>
      </c>
      <c r="P31" s="528">
        <v>496354</v>
      </c>
      <c r="Q31" s="157" t="s">
        <v>19</v>
      </c>
      <c r="R31" s="157"/>
      <c r="S31" s="157"/>
      <c r="T31" s="1050"/>
    </row>
    <row r="32" spans="1:20" ht="15" customHeight="1">
      <c r="A32" s="1050"/>
      <c r="B32" s="435" t="s">
        <v>12</v>
      </c>
      <c r="C32" s="435"/>
      <c r="D32" s="162" t="s">
        <v>15</v>
      </c>
      <c r="E32" s="153">
        <v>0</v>
      </c>
      <c r="F32" s="153">
        <v>0</v>
      </c>
      <c r="G32" s="153">
        <v>0</v>
      </c>
      <c r="H32" s="153">
        <v>0</v>
      </c>
      <c r="I32" s="154">
        <v>0</v>
      </c>
      <c r="J32" s="155">
        <v>0</v>
      </c>
      <c r="K32" s="153">
        <v>1039</v>
      </c>
      <c r="L32" s="153">
        <v>52307</v>
      </c>
      <c r="M32" s="153">
        <v>465924</v>
      </c>
      <c r="N32" s="149">
        <v>483777</v>
      </c>
      <c r="O32" s="152">
        <v>492172</v>
      </c>
      <c r="P32" s="529">
        <v>496354</v>
      </c>
      <c r="Q32" s="435" t="s">
        <v>12</v>
      </c>
      <c r="R32" s="435"/>
      <c r="S32" s="435" t="s">
        <v>15</v>
      </c>
      <c r="T32" s="1050"/>
    </row>
    <row r="33" spans="1:20" ht="15" customHeight="1">
      <c r="A33" s="1050"/>
      <c r="B33" s="156" t="s">
        <v>48</v>
      </c>
      <c r="C33" s="157"/>
      <c r="D33" s="158"/>
      <c r="E33" s="159">
        <v>146927</v>
      </c>
      <c r="F33" s="159">
        <v>129595</v>
      </c>
      <c r="G33" s="159">
        <v>154521</v>
      </c>
      <c r="H33" s="159">
        <v>307299</v>
      </c>
      <c r="I33" s="160">
        <v>416359</v>
      </c>
      <c r="J33" s="161">
        <v>455542</v>
      </c>
      <c r="K33" s="159">
        <v>416713</v>
      </c>
      <c r="L33" s="159">
        <v>524623</v>
      </c>
      <c r="M33" s="159">
        <v>1027251</v>
      </c>
      <c r="N33" s="159">
        <v>1839568</v>
      </c>
      <c r="O33" s="136">
        <v>4656237</v>
      </c>
      <c r="P33" s="526">
        <f>P34+P35</f>
        <v>5546583</v>
      </c>
      <c r="Q33" s="157" t="s">
        <v>48</v>
      </c>
      <c r="R33" s="157"/>
      <c r="S33" s="157"/>
      <c r="T33" s="1050"/>
    </row>
    <row r="34" spans="1:20" ht="15" customHeight="1">
      <c r="A34" s="1050"/>
      <c r="B34" s="163" t="s">
        <v>12</v>
      </c>
      <c r="C34" s="163"/>
      <c r="D34" s="164" t="s">
        <v>15</v>
      </c>
      <c r="E34" s="166">
        <v>146927</v>
      </c>
      <c r="F34" s="166">
        <v>129595</v>
      </c>
      <c r="G34" s="166">
        <v>154521</v>
      </c>
      <c r="H34" s="166">
        <v>307299</v>
      </c>
      <c r="I34" s="167">
        <v>416359</v>
      </c>
      <c r="J34" s="165">
        <v>455542</v>
      </c>
      <c r="K34" s="166">
        <v>409185</v>
      </c>
      <c r="L34" s="166">
        <v>469805</v>
      </c>
      <c r="M34" s="166">
        <v>654430</v>
      </c>
      <c r="N34" s="166">
        <v>1366716</v>
      </c>
      <c r="O34" s="152">
        <v>4225476</v>
      </c>
      <c r="P34" s="141">
        <f>P37+P40+P43+P46+P49+P54+P56+P59</f>
        <v>5165641</v>
      </c>
      <c r="Q34" s="163" t="s">
        <v>12</v>
      </c>
      <c r="R34" s="163"/>
      <c r="S34" s="163" t="s">
        <v>15</v>
      </c>
      <c r="T34" s="1050"/>
    </row>
    <row r="35" spans="1:20" ht="15" customHeight="1">
      <c r="A35" s="1050"/>
      <c r="B35" s="163" t="s">
        <v>12</v>
      </c>
      <c r="C35" s="163"/>
      <c r="D35" s="164" t="s">
        <v>16</v>
      </c>
      <c r="E35" s="166">
        <v>0</v>
      </c>
      <c r="F35" s="166">
        <v>0</v>
      </c>
      <c r="G35" s="166">
        <v>0</v>
      </c>
      <c r="H35" s="166">
        <v>0</v>
      </c>
      <c r="I35" s="167">
        <v>0</v>
      </c>
      <c r="J35" s="165">
        <v>0</v>
      </c>
      <c r="K35" s="166">
        <v>7528</v>
      </c>
      <c r="L35" s="166">
        <v>54818</v>
      </c>
      <c r="M35" s="166">
        <v>372821</v>
      </c>
      <c r="N35" s="166">
        <v>472852</v>
      </c>
      <c r="O35" s="152">
        <v>430761</v>
      </c>
      <c r="P35" s="141">
        <f>P38+P41+P44+P47+P50+P52+P57</f>
        <v>380942</v>
      </c>
      <c r="Q35" s="163" t="s">
        <v>12</v>
      </c>
      <c r="R35" s="163"/>
      <c r="S35" s="163" t="s">
        <v>16</v>
      </c>
      <c r="T35" s="1050"/>
    </row>
    <row r="36" spans="1:20" ht="15" customHeight="1">
      <c r="A36" s="1050"/>
      <c r="B36" s="574" t="s">
        <v>12</v>
      </c>
      <c r="C36" s="1054" t="s">
        <v>22</v>
      </c>
      <c r="D36" s="1055"/>
      <c r="E36" s="575">
        <v>0</v>
      </c>
      <c r="F36" s="575">
        <v>0</v>
      </c>
      <c r="G36" s="575">
        <v>0</v>
      </c>
      <c r="H36" s="575">
        <v>0</v>
      </c>
      <c r="I36" s="576">
        <v>3363</v>
      </c>
      <c r="J36" s="577">
        <v>6814</v>
      </c>
      <c r="K36" s="575">
        <v>17401</v>
      </c>
      <c r="L36" s="575">
        <v>44860</v>
      </c>
      <c r="M36" s="575">
        <v>38973</v>
      </c>
      <c r="N36" s="575">
        <v>99810</v>
      </c>
      <c r="O36" s="578">
        <v>94930</v>
      </c>
      <c r="P36" s="579">
        <f>P37+P38</f>
        <v>121142</v>
      </c>
      <c r="Q36" s="574"/>
      <c r="R36" s="1054" t="s">
        <v>22</v>
      </c>
      <c r="S36" s="1054"/>
      <c r="T36" s="1050"/>
    </row>
    <row r="37" spans="1:20" ht="15" customHeight="1">
      <c r="A37" s="1050"/>
      <c r="B37" s="435" t="s">
        <v>12</v>
      </c>
      <c r="C37" s="435"/>
      <c r="D37" s="162" t="s">
        <v>15</v>
      </c>
      <c r="E37" s="153">
        <v>0</v>
      </c>
      <c r="F37" s="153">
        <v>0</v>
      </c>
      <c r="G37" s="153">
        <v>0</v>
      </c>
      <c r="H37" s="153">
        <v>0</v>
      </c>
      <c r="I37" s="154">
        <v>3363</v>
      </c>
      <c r="J37" s="155">
        <v>6814</v>
      </c>
      <c r="K37" s="153">
        <v>9873</v>
      </c>
      <c r="L37" s="153">
        <v>20263</v>
      </c>
      <c r="M37" s="153">
        <v>15461</v>
      </c>
      <c r="N37" s="149">
        <v>37480</v>
      </c>
      <c r="O37" s="152">
        <v>47507</v>
      </c>
      <c r="P37" s="141">
        <v>92207</v>
      </c>
      <c r="Q37" s="435"/>
      <c r="R37" s="435"/>
      <c r="S37" s="435" t="s">
        <v>15</v>
      </c>
      <c r="T37" s="1050"/>
    </row>
    <row r="38" spans="1:20" ht="15" customHeight="1">
      <c r="A38" s="1050"/>
      <c r="B38" s="435" t="s">
        <v>12</v>
      </c>
      <c r="C38" s="435"/>
      <c r="D38" s="162" t="s">
        <v>16</v>
      </c>
      <c r="E38" s="153">
        <v>0</v>
      </c>
      <c r="F38" s="153">
        <v>0</v>
      </c>
      <c r="G38" s="153">
        <v>0</v>
      </c>
      <c r="H38" s="153">
        <v>0</v>
      </c>
      <c r="I38" s="154">
        <v>0</v>
      </c>
      <c r="J38" s="155">
        <v>0</v>
      </c>
      <c r="K38" s="153">
        <v>7528</v>
      </c>
      <c r="L38" s="153">
        <v>24597</v>
      </c>
      <c r="M38" s="153">
        <v>23512</v>
      </c>
      <c r="N38" s="149">
        <v>62330</v>
      </c>
      <c r="O38" s="152">
        <v>47423</v>
      </c>
      <c r="P38" s="141">
        <v>28935</v>
      </c>
      <c r="Q38" s="435"/>
      <c r="R38" s="435"/>
      <c r="S38" s="435" t="s">
        <v>16</v>
      </c>
      <c r="T38" s="1050"/>
    </row>
    <row r="39" spans="1:20" ht="15" customHeight="1">
      <c r="A39" s="1050"/>
      <c r="B39" s="580"/>
      <c r="C39" s="1054" t="s">
        <v>23</v>
      </c>
      <c r="D39" s="1055"/>
      <c r="E39" s="575">
        <v>146927</v>
      </c>
      <c r="F39" s="575">
        <v>129595</v>
      </c>
      <c r="G39" s="575">
        <v>154521</v>
      </c>
      <c r="H39" s="575">
        <v>307299</v>
      </c>
      <c r="I39" s="576">
        <v>412996</v>
      </c>
      <c r="J39" s="577">
        <v>448728</v>
      </c>
      <c r="K39" s="575">
        <v>399312</v>
      </c>
      <c r="L39" s="575">
        <v>440814</v>
      </c>
      <c r="M39" s="575">
        <v>419409</v>
      </c>
      <c r="N39" s="575">
        <v>293298</v>
      </c>
      <c r="O39" s="578">
        <v>253024</v>
      </c>
      <c r="P39" s="579">
        <f>P40+P41</f>
        <v>252312</v>
      </c>
      <c r="Q39" s="580"/>
      <c r="R39" s="1054" t="s">
        <v>23</v>
      </c>
      <c r="S39" s="1054"/>
      <c r="T39" s="1050"/>
    </row>
    <row r="40" spans="1:20" ht="15" customHeight="1">
      <c r="A40" s="1050"/>
      <c r="B40" s="168"/>
      <c r="C40" s="434"/>
      <c r="D40" s="436" t="s">
        <v>15</v>
      </c>
      <c r="E40" s="153">
        <v>146927</v>
      </c>
      <c r="F40" s="153">
        <v>129595</v>
      </c>
      <c r="G40" s="153">
        <v>154521</v>
      </c>
      <c r="H40" s="153">
        <v>307299</v>
      </c>
      <c r="I40" s="154">
        <v>412996</v>
      </c>
      <c r="J40" s="155">
        <v>448728</v>
      </c>
      <c r="K40" s="153">
        <v>399312</v>
      </c>
      <c r="L40" s="153">
        <v>440814</v>
      </c>
      <c r="M40" s="153">
        <v>419409</v>
      </c>
      <c r="N40" s="149">
        <v>293298</v>
      </c>
      <c r="O40" s="152">
        <v>246543</v>
      </c>
      <c r="P40" s="141">
        <v>246589</v>
      </c>
      <c r="Q40" s="168"/>
      <c r="R40" s="434"/>
      <c r="S40" s="434" t="s">
        <v>15</v>
      </c>
      <c r="T40" s="1050"/>
    </row>
    <row r="41" spans="1:20" ht="15" customHeight="1">
      <c r="A41" s="1050"/>
      <c r="B41" s="168"/>
      <c r="C41" s="434"/>
      <c r="D41" s="436" t="s">
        <v>16</v>
      </c>
      <c r="E41" s="153">
        <v>0</v>
      </c>
      <c r="F41" s="153">
        <v>0</v>
      </c>
      <c r="G41" s="153">
        <v>0</v>
      </c>
      <c r="H41" s="153">
        <v>0</v>
      </c>
      <c r="I41" s="154">
        <v>0</v>
      </c>
      <c r="J41" s="155">
        <v>0</v>
      </c>
      <c r="K41" s="153">
        <v>0</v>
      </c>
      <c r="L41" s="153">
        <v>0</v>
      </c>
      <c r="M41" s="153">
        <v>0</v>
      </c>
      <c r="N41" s="149">
        <v>0</v>
      </c>
      <c r="O41" s="152">
        <v>6481</v>
      </c>
      <c r="P41" s="141">
        <v>5723</v>
      </c>
      <c r="Q41" s="168"/>
      <c r="R41" s="434"/>
      <c r="S41" s="434" t="s">
        <v>16</v>
      </c>
      <c r="T41" s="1050"/>
    </row>
    <row r="42" spans="1:20" ht="15" customHeight="1">
      <c r="A42" s="1050"/>
      <c r="B42" s="580"/>
      <c r="C42" s="1056" t="s">
        <v>25</v>
      </c>
      <c r="D42" s="1057"/>
      <c r="E42" s="575">
        <v>0</v>
      </c>
      <c r="F42" s="575">
        <v>0</v>
      </c>
      <c r="G42" s="575">
        <v>0</v>
      </c>
      <c r="H42" s="575">
        <v>0</v>
      </c>
      <c r="I42" s="576">
        <v>0</v>
      </c>
      <c r="J42" s="577">
        <v>0</v>
      </c>
      <c r="K42" s="575">
        <v>0</v>
      </c>
      <c r="L42" s="575">
        <v>8728</v>
      </c>
      <c r="M42" s="575">
        <v>88060</v>
      </c>
      <c r="N42" s="575">
        <v>119712</v>
      </c>
      <c r="O42" s="578">
        <v>106168</v>
      </c>
      <c r="P42" s="579">
        <f>P43+P44</f>
        <v>132176</v>
      </c>
      <c r="Q42" s="580"/>
      <c r="R42" s="1056" t="s">
        <v>25</v>
      </c>
      <c r="S42" s="1056"/>
      <c r="T42" s="1050"/>
    </row>
    <row r="43" spans="1:20" ht="15" customHeight="1">
      <c r="A43" s="1050"/>
      <c r="B43" s="168"/>
      <c r="C43" s="434"/>
      <c r="D43" s="436" t="s">
        <v>15</v>
      </c>
      <c r="E43" s="153">
        <v>0</v>
      </c>
      <c r="F43" s="153">
        <v>0</v>
      </c>
      <c r="G43" s="153">
        <v>0</v>
      </c>
      <c r="H43" s="153">
        <v>0</v>
      </c>
      <c r="I43" s="154">
        <v>0</v>
      </c>
      <c r="J43" s="155">
        <v>0</v>
      </c>
      <c r="K43" s="153">
        <v>0</v>
      </c>
      <c r="L43" s="153">
        <v>8728</v>
      </c>
      <c r="M43" s="153">
        <v>23057</v>
      </c>
      <c r="N43" s="149">
        <v>62111</v>
      </c>
      <c r="O43" s="152">
        <v>105908</v>
      </c>
      <c r="P43" s="141">
        <v>131297</v>
      </c>
      <c r="Q43" s="168"/>
      <c r="R43" s="434"/>
      <c r="S43" s="434" t="s">
        <v>15</v>
      </c>
      <c r="T43" s="1050"/>
    </row>
    <row r="44" spans="1:20" ht="15" customHeight="1">
      <c r="A44" s="1050"/>
      <c r="B44" s="168"/>
      <c r="C44" s="434"/>
      <c r="D44" s="436" t="s">
        <v>16</v>
      </c>
      <c r="E44" s="153">
        <v>0</v>
      </c>
      <c r="F44" s="153">
        <v>0</v>
      </c>
      <c r="G44" s="153">
        <v>0</v>
      </c>
      <c r="H44" s="153">
        <v>0</v>
      </c>
      <c r="I44" s="154">
        <v>0</v>
      </c>
      <c r="J44" s="155">
        <v>0</v>
      </c>
      <c r="K44" s="153">
        <v>0</v>
      </c>
      <c r="L44" s="153">
        <v>0</v>
      </c>
      <c r="M44" s="153">
        <v>65003</v>
      </c>
      <c r="N44" s="149">
        <v>57601</v>
      </c>
      <c r="O44" s="152">
        <v>260</v>
      </c>
      <c r="P44" s="141">
        <v>879</v>
      </c>
      <c r="Q44" s="168"/>
      <c r="R44" s="434"/>
      <c r="S44" s="434" t="s">
        <v>16</v>
      </c>
      <c r="T44" s="1050"/>
    </row>
    <row r="45" spans="1:20" ht="15" customHeight="1">
      <c r="A45" s="1050"/>
      <c r="B45" s="580"/>
      <c r="C45" s="1056" t="s">
        <v>28</v>
      </c>
      <c r="D45" s="1057"/>
      <c r="E45" s="575">
        <v>0</v>
      </c>
      <c r="F45" s="575">
        <v>0</v>
      </c>
      <c r="G45" s="575">
        <v>0</v>
      </c>
      <c r="H45" s="575">
        <v>0</v>
      </c>
      <c r="I45" s="576">
        <v>0</v>
      </c>
      <c r="J45" s="577">
        <v>0</v>
      </c>
      <c r="K45" s="575">
        <v>0</v>
      </c>
      <c r="L45" s="575">
        <v>0</v>
      </c>
      <c r="M45" s="575">
        <v>83015</v>
      </c>
      <c r="N45" s="575">
        <v>696539</v>
      </c>
      <c r="O45" s="578">
        <v>2764069</v>
      </c>
      <c r="P45" s="579">
        <f>P46+P47</f>
        <v>2512521</v>
      </c>
      <c r="Q45" s="580"/>
      <c r="R45" s="1056" t="s">
        <v>28</v>
      </c>
      <c r="S45" s="1056"/>
      <c r="T45" s="1050"/>
    </row>
    <row r="46" spans="1:20" ht="15" customHeight="1">
      <c r="A46" s="1050"/>
      <c r="B46" s="168"/>
      <c r="C46" s="434"/>
      <c r="D46" s="436" t="s">
        <v>15</v>
      </c>
      <c r="E46" s="153">
        <v>0</v>
      </c>
      <c r="F46" s="153">
        <v>0</v>
      </c>
      <c r="G46" s="153">
        <v>0</v>
      </c>
      <c r="H46" s="153">
        <v>0</v>
      </c>
      <c r="I46" s="154">
        <v>0</v>
      </c>
      <c r="J46" s="155">
        <v>0</v>
      </c>
      <c r="K46" s="153">
        <v>0</v>
      </c>
      <c r="L46" s="153">
        <v>0</v>
      </c>
      <c r="M46" s="153">
        <v>83015</v>
      </c>
      <c r="N46" s="149">
        <v>696539</v>
      </c>
      <c r="O46" s="152">
        <v>2764069</v>
      </c>
      <c r="P46" s="141">
        <v>2508862</v>
      </c>
      <c r="Q46" s="168"/>
      <c r="R46" s="434"/>
      <c r="S46" s="434" t="s">
        <v>15</v>
      </c>
      <c r="T46" s="1050"/>
    </row>
    <row r="47" spans="1:20" ht="15" customHeight="1">
      <c r="A47" s="1050"/>
      <c r="B47" s="168"/>
      <c r="C47" s="434"/>
      <c r="D47" s="164" t="s">
        <v>510</v>
      </c>
      <c r="E47" s="166" t="s">
        <v>511</v>
      </c>
      <c r="F47" s="166" t="s">
        <v>511</v>
      </c>
      <c r="G47" s="166" t="s">
        <v>511</v>
      </c>
      <c r="H47" s="166" t="s">
        <v>511</v>
      </c>
      <c r="I47" s="167" t="s">
        <v>511</v>
      </c>
      <c r="J47" s="165" t="s">
        <v>511</v>
      </c>
      <c r="K47" s="166" t="s">
        <v>511</v>
      </c>
      <c r="L47" s="166" t="s">
        <v>511</v>
      </c>
      <c r="M47" s="166" t="s">
        <v>511</v>
      </c>
      <c r="N47" s="166" t="s">
        <v>511</v>
      </c>
      <c r="O47" s="1010" t="s">
        <v>511</v>
      </c>
      <c r="P47" s="141">
        <v>3659</v>
      </c>
      <c r="Q47" s="168"/>
      <c r="R47" s="434"/>
      <c r="S47" s="434" t="s">
        <v>111</v>
      </c>
      <c r="T47" s="1050"/>
    </row>
    <row r="48" spans="1:20" ht="15" customHeight="1">
      <c r="A48" s="1050"/>
      <c r="B48" s="580"/>
      <c r="C48" s="1056" t="s">
        <v>29</v>
      </c>
      <c r="D48" s="1057"/>
      <c r="E48" s="575">
        <v>0</v>
      </c>
      <c r="F48" s="575">
        <v>0</v>
      </c>
      <c r="G48" s="575">
        <v>0</v>
      </c>
      <c r="H48" s="575">
        <v>0</v>
      </c>
      <c r="I48" s="576">
        <v>0</v>
      </c>
      <c r="J48" s="577">
        <v>0</v>
      </c>
      <c r="K48" s="575">
        <v>0</v>
      </c>
      <c r="L48" s="575">
        <v>30221</v>
      </c>
      <c r="M48" s="575">
        <v>40534</v>
      </c>
      <c r="N48" s="575">
        <v>178215</v>
      </c>
      <c r="O48" s="578">
        <v>90472</v>
      </c>
      <c r="P48" s="579">
        <f>P49+P50</f>
        <v>96324</v>
      </c>
      <c r="Q48" s="580"/>
      <c r="R48" s="1056" t="s">
        <v>29</v>
      </c>
      <c r="S48" s="1056"/>
      <c r="T48" s="1050"/>
    </row>
    <row r="49" spans="1:20" ht="15" customHeight="1">
      <c r="A49" s="1050"/>
      <c r="B49" s="435" t="s">
        <v>12</v>
      </c>
      <c r="C49" s="434"/>
      <c r="D49" s="436" t="s">
        <v>15</v>
      </c>
      <c r="E49" s="153">
        <v>0</v>
      </c>
      <c r="F49" s="153">
        <v>0</v>
      </c>
      <c r="G49" s="153">
        <v>0</v>
      </c>
      <c r="H49" s="153">
        <v>0</v>
      </c>
      <c r="I49" s="154">
        <v>0</v>
      </c>
      <c r="J49" s="155">
        <v>0</v>
      </c>
      <c r="K49" s="153">
        <v>0</v>
      </c>
      <c r="L49" s="153">
        <v>0</v>
      </c>
      <c r="M49" s="153">
        <v>32168</v>
      </c>
      <c r="N49" s="149">
        <v>99211</v>
      </c>
      <c r="O49" s="152">
        <v>0</v>
      </c>
      <c r="P49" s="141">
        <v>17993</v>
      </c>
      <c r="Q49" s="435"/>
      <c r="R49" s="434"/>
      <c r="S49" s="434" t="s">
        <v>15</v>
      </c>
      <c r="T49" s="1050"/>
    </row>
    <row r="50" spans="1:20" ht="15" customHeight="1">
      <c r="A50" s="1050"/>
      <c r="B50" s="435" t="s">
        <v>12</v>
      </c>
      <c r="C50" s="434"/>
      <c r="D50" s="436" t="s">
        <v>16</v>
      </c>
      <c r="E50" s="153">
        <v>0</v>
      </c>
      <c r="F50" s="153">
        <v>0</v>
      </c>
      <c r="G50" s="153">
        <v>0</v>
      </c>
      <c r="H50" s="153">
        <v>0</v>
      </c>
      <c r="I50" s="154">
        <v>0</v>
      </c>
      <c r="J50" s="155">
        <v>0</v>
      </c>
      <c r="K50" s="153">
        <v>0</v>
      </c>
      <c r="L50" s="153">
        <v>30221</v>
      </c>
      <c r="M50" s="153">
        <v>8366</v>
      </c>
      <c r="N50" s="149">
        <v>79004</v>
      </c>
      <c r="O50" s="152">
        <v>90472</v>
      </c>
      <c r="P50" s="141">
        <v>78331</v>
      </c>
      <c r="Q50" s="435"/>
      <c r="R50" s="434"/>
      <c r="S50" s="434" t="s">
        <v>16</v>
      </c>
      <c r="T50" s="1050"/>
    </row>
    <row r="51" spans="1:20" ht="15" customHeight="1">
      <c r="A51" s="1050"/>
      <c r="B51" s="580"/>
      <c r="C51" s="1056" t="s">
        <v>30</v>
      </c>
      <c r="D51" s="1057"/>
      <c r="E51" s="575">
        <v>0</v>
      </c>
      <c r="F51" s="575">
        <v>0</v>
      </c>
      <c r="G51" s="575">
        <v>0</v>
      </c>
      <c r="H51" s="575">
        <v>0</v>
      </c>
      <c r="I51" s="576">
        <v>0</v>
      </c>
      <c r="J51" s="577">
        <v>0</v>
      </c>
      <c r="K51" s="575">
        <v>0</v>
      </c>
      <c r="L51" s="575">
        <v>0</v>
      </c>
      <c r="M51" s="575">
        <v>275940</v>
      </c>
      <c r="N51" s="575">
        <v>273917</v>
      </c>
      <c r="O51" s="578">
        <v>274248</v>
      </c>
      <c r="P51" s="579">
        <v>263411</v>
      </c>
      <c r="Q51" s="580"/>
      <c r="R51" s="1056" t="s">
        <v>30</v>
      </c>
      <c r="S51" s="1056"/>
      <c r="T51" s="1050"/>
    </row>
    <row r="52" spans="1:20" ht="15" customHeight="1">
      <c r="A52" s="1050"/>
      <c r="B52" s="435" t="s">
        <v>12</v>
      </c>
      <c r="C52" s="434"/>
      <c r="D52" s="436" t="s">
        <v>16</v>
      </c>
      <c r="E52" s="153">
        <v>0</v>
      </c>
      <c r="F52" s="153">
        <v>0</v>
      </c>
      <c r="G52" s="153">
        <v>0</v>
      </c>
      <c r="H52" s="153">
        <v>0</v>
      </c>
      <c r="I52" s="154">
        <v>0</v>
      </c>
      <c r="J52" s="155">
        <v>0</v>
      </c>
      <c r="K52" s="153">
        <v>0</v>
      </c>
      <c r="L52" s="153">
        <v>0</v>
      </c>
      <c r="M52" s="153">
        <v>275940</v>
      </c>
      <c r="N52" s="149">
        <v>273917</v>
      </c>
      <c r="O52" s="152">
        <v>274248</v>
      </c>
      <c r="P52" s="141">
        <v>263411</v>
      </c>
      <c r="Q52" s="435"/>
      <c r="R52" s="434"/>
      <c r="S52" s="434" t="s">
        <v>16</v>
      </c>
      <c r="T52" s="1050"/>
    </row>
    <row r="53" spans="1:20" ht="36.75" customHeight="1">
      <c r="A53" s="1050"/>
      <c r="B53" s="574" t="s">
        <v>12</v>
      </c>
      <c r="C53" s="581" t="s">
        <v>49</v>
      </c>
      <c r="D53" s="582"/>
      <c r="E53" s="575">
        <v>0</v>
      </c>
      <c r="F53" s="575">
        <v>0</v>
      </c>
      <c r="G53" s="575">
        <v>0</v>
      </c>
      <c r="H53" s="575">
        <v>0</v>
      </c>
      <c r="I53" s="576">
        <v>0</v>
      </c>
      <c r="J53" s="577">
        <v>0</v>
      </c>
      <c r="K53" s="575">
        <v>0</v>
      </c>
      <c r="L53" s="575">
        <v>0</v>
      </c>
      <c r="M53" s="575">
        <v>81320</v>
      </c>
      <c r="N53" s="575">
        <v>178077</v>
      </c>
      <c r="O53" s="578">
        <v>195307</v>
      </c>
      <c r="P53" s="579">
        <v>282542</v>
      </c>
      <c r="Q53" s="574"/>
      <c r="R53" s="581" t="s">
        <v>49</v>
      </c>
      <c r="S53" s="581"/>
      <c r="T53" s="1050"/>
    </row>
    <row r="54" spans="1:20" ht="15" customHeight="1">
      <c r="A54" s="1050"/>
      <c r="B54" s="435" t="s">
        <v>12</v>
      </c>
      <c r="C54" s="434"/>
      <c r="D54" s="436" t="s">
        <v>15</v>
      </c>
      <c r="E54" s="153">
        <v>0</v>
      </c>
      <c r="F54" s="153">
        <v>0</v>
      </c>
      <c r="G54" s="153">
        <v>0</v>
      </c>
      <c r="H54" s="153">
        <v>0</v>
      </c>
      <c r="I54" s="154">
        <v>0</v>
      </c>
      <c r="J54" s="155">
        <v>0</v>
      </c>
      <c r="K54" s="153">
        <v>0</v>
      </c>
      <c r="L54" s="153">
        <v>0</v>
      </c>
      <c r="M54" s="153">
        <v>81320</v>
      </c>
      <c r="N54" s="149">
        <v>178077</v>
      </c>
      <c r="O54" s="152">
        <v>195307</v>
      </c>
      <c r="P54" s="141">
        <v>282542</v>
      </c>
      <c r="Q54" s="435"/>
      <c r="R54" s="434"/>
      <c r="S54" s="434" t="s">
        <v>15</v>
      </c>
      <c r="T54" s="1050"/>
    </row>
    <row r="55" spans="1:20" ht="15" customHeight="1">
      <c r="A55" s="1050"/>
      <c r="B55" s="574"/>
      <c r="C55" s="1061" t="s">
        <v>32</v>
      </c>
      <c r="D55" s="1062"/>
      <c r="E55" s="575">
        <v>0</v>
      </c>
      <c r="F55" s="575">
        <v>0</v>
      </c>
      <c r="G55" s="575">
        <v>0</v>
      </c>
      <c r="H55" s="575">
        <v>0</v>
      </c>
      <c r="I55" s="576">
        <v>0</v>
      </c>
      <c r="J55" s="577">
        <v>0</v>
      </c>
      <c r="K55" s="575">
        <v>0</v>
      </c>
      <c r="L55" s="575">
        <v>0</v>
      </c>
      <c r="M55" s="575">
        <v>0</v>
      </c>
      <c r="N55" s="575">
        <v>0</v>
      </c>
      <c r="O55" s="578">
        <v>341254</v>
      </c>
      <c r="P55" s="579">
        <f>P56+P57</f>
        <v>652965</v>
      </c>
      <c r="Q55" s="574"/>
      <c r="R55" s="1061" t="s">
        <v>32</v>
      </c>
      <c r="S55" s="1061"/>
      <c r="T55" s="1050"/>
    </row>
    <row r="56" spans="1:20" ht="15" customHeight="1">
      <c r="A56" s="1050"/>
      <c r="B56" s="431"/>
      <c r="C56" s="430"/>
      <c r="D56" s="437" t="s">
        <v>15</v>
      </c>
      <c r="E56" s="149">
        <v>0</v>
      </c>
      <c r="F56" s="149">
        <v>0</v>
      </c>
      <c r="G56" s="149">
        <v>0</v>
      </c>
      <c r="H56" s="149">
        <v>0</v>
      </c>
      <c r="I56" s="150">
        <v>0</v>
      </c>
      <c r="J56" s="151">
        <v>0</v>
      </c>
      <c r="K56" s="149">
        <v>0</v>
      </c>
      <c r="L56" s="149">
        <v>0</v>
      </c>
      <c r="M56" s="149">
        <v>0</v>
      </c>
      <c r="N56" s="149">
        <v>0</v>
      </c>
      <c r="O56" s="152">
        <v>329377</v>
      </c>
      <c r="P56" s="141">
        <v>652961</v>
      </c>
      <c r="Q56" s="431"/>
      <c r="R56" s="430"/>
      <c r="S56" s="430" t="s">
        <v>15</v>
      </c>
      <c r="T56" s="1050"/>
    </row>
    <row r="57" spans="1:20" ht="15" customHeight="1">
      <c r="A57" s="1050"/>
      <c r="B57" s="435"/>
      <c r="C57" s="434"/>
      <c r="D57" s="436" t="s">
        <v>16</v>
      </c>
      <c r="E57" s="153">
        <v>0</v>
      </c>
      <c r="F57" s="153">
        <v>0</v>
      </c>
      <c r="G57" s="153">
        <v>0</v>
      </c>
      <c r="H57" s="153">
        <v>0</v>
      </c>
      <c r="I57" s="154">
        <v>0</v>
      </c>
      <c r="J57" s="155">
        <v>0</v>
      </c>
      <c r="K57" s="153">
        <v>0</v>
      </c>
      <c r="L57" s="153">
        <v>0</v>
      </c>
      <c r="M57" s="153">
        <v>0</v>
      </c>
      <c r="N57" s="149">
        <v>0</v>
      </c>
      <c r="O57" s="152">
        <v>11877</v>
      </c>
      <c r="P57" s="141">
        <v>4</v>
      </c>
      <c r="Q57" s="435"/>
      <c r="R57" s="434"/>
      <c r="S57" s="434" t="s">
        <v>16</v>
      </c>
      <c r="T57" s="1050"/>
    </row>
    <row r="58" spans="1:20" ht="15" customHeight="1">
      <c r="A58" s="1050"/>
      <c r="B58" s="574"/>
      <c r="C58" s="1061" t="s">
        <v>33</v>
      </c>
      <c r="D58" s="1062"/>
      <c r="E58" s="575">
        <v>0</v>
      </c>
      <c r="F58" s="575">
        <v>0</v>
      </c>
      <c r="G58" s="575">
        <v>0</v>
      </c>
      <c r="H58" s="575">
        <v>0</v>
      </c>
      <c r="I58" s="576">
        <v>0</v>
      </c>
      <c r="J58" s="577">
        <v>0</v>
      </c>
      <c r="K58" s="575">
        <v>0</v>
      </c>
      <c r="L58" s="575">
        <v>0</v>
      </c>
      <c r="M58" s="575">
        <v>0</v>
      </c>
      <c r="N58" s="575">
        <v>0</v>
      </c>
      <c r="O58" s="578">
        <v>536765</v>
      </c>
      <c r="P58" s="579">
        <v>1233190</v>
      </c>
      <c r="Q58" s="574"/>
      <c r="R58" s="1061" t="s">
        <v>33</v>
      </c>
      <c r="S58" s="1061"/>
      <c r="T58" s="1050"/>
    </row>
    <row r="59" spans="1:20" ht="15" customHeight="1">
      <c r="A59" s="1050"/>
      <c r="B59" s="435"/>
      <c r="C59" s="434"/>
      <c r="D59" s="436" t="s">
        <v>15</v>
      </c>
      <c r="E59" s="153">
        <v>0</v>
      </c>
      <c r="F59" s="153">
        <v>0</v>
      </c>
      <c r="G59" s="153">
        <v>0</v>
      </c>
      <c r="H59" s="153">
        <v>0</v>
      </c>
      <c r="I59" s="154">
        <v>0</v>
      </c>
      <c r="J59" s="155">
        <v>0</v>
      </c>
      <c r="K59" s="153">
        <v>0</v>
      </c>
      <c r="L59" s="153">
        <v>0</v>
      </c>
      <c r="M59" s="153">
        <v>0</v>
      </c>
      <c r="N59" s="149">
        <v>0</v>
      </c>
      <c r="O59" s="152">
        <v>536765</v>
      </c>
      <c r="P59" s="141">
        <v>1233190</v>
      </c>
      <c r="Q59" s="435"/>
      <c r="R59" s="434"/>
      <c r="S59" s="434" t="s">
        <v>15</v>
      </c>
      <c r="T59" s="1050"/>
    </row>
    <row r="60" spans="1:20" ht="15" customHeight="1">
      <c r="A60" s="1050"/>
      <c r="B60" s="156" t="s">
        <v>34</v>
      </c>
      <c r="C60" s="169"/>
      <c r="D60" s="170"/>
      <c r="E60" s="159">
        <v>0</v>
      </c>
      <c r="F60" s="159">
        <v>0</v>
      </c>
      <c r="G60" s="159">
        <v>0</v>
      </c>
      <c r="H60" s="159">
        <v>0</v>
      </c>
      <c r="I60" s="160">
        <v>0</v>
      </c>
      <c r="J60" s="161">
        <v>0</v>
      </c>
      <c r="K60" s="159">
        <v>0</v>
      </c>
      <c r="L60" s="159">
        <v>10203907</v>
      </c>
      <c r="M60" s="159">
        <v>11737151</v>
      </c>
      <c r="N60" s="159">
        <v>11554426</v>
      </c>
      <c r="O60" s="136">
        <v>14334944</v>
      </c>
      <c r="P60" s="526">
        <f>P61+P62</f>
        <v>22468966</v>
      </c>
      <c r="Q60" s="157" t="s">
        <v>34</v>
      </c>
      <c r="R60" s="169"/>
      <c r="S60" s="169"/>
      <c r="T60" s="1050"/>
    </row>
    <row r="61" spans="1:20" ht="15" customHeight="1">
      <c r="A61" s="1050"/>
      <c r="B61" s="163" t="s">
        <v>12</v>
      </c>
      <c r="C61" s="171"/>
      <c r="D61" s="437" t="s">
        <v>15</v>
      </c>
      <c r="E61" s="166">
        <v>0</v>
      </c>
      <c r="F61" s="166">
        <v>0</v>
      </c>
      <c r="G61" s="166">
        <v>0</v>
      </c>
      <c r="H61" s="166">
        <v>0</v>
      </c>
      <c r="I61" s="167">
        <v>0</v>
      </c>
      <c r="J61" s="165">
        <v>0</v>
      </c>
      <c r="K61" s="166">
        <v>0</v>
      </c>
      <c r="L61" s="166">
        <v>5825528</v>
      </c>
      <c r="M61" s="166">
        <v>5652440</v>
      </c>
      <c r="N61" s="166">
        <v>6268771</v>
      </c>
      <c r="O61" s="152">
        <v>9250869</v>
      </c>
      <c r="P61" s="141">
        <f>P64+P67+P70+P73+P76+P78+P82</f>
        <v>7989876</v>
      </c>
      <c r="Q61" s="163" t="s">
        <v>12</v>
      </c>
      <c r="R61" s="171"/>
      <c r="S61" s="430" t="s">
        <v>15</v>
      </c>
      <c r="T61" s="1050"/>
    </row>
    <row r="62" spans="1:20" ht="15" customHeight="1">
      <c r="A62" s="1050"/>
      <c r="B62" s="163" t="s">
        <v>12</v>
      </c>
      <c r="C62" s="172"/>
      <c r="D62" s="173" t="s">
        <v>16</v>
      </c>
      <c r="E62" s="166">
        <v>0</v>
      </c>
      <c r="F62" s="166">
        <v>0</v>
      </c>
      <c r="G62" s="166">
        <v>0</v>
      </c>
      <c r="H62" s="166">
        <v>0</v>
      </c>
      <c r="I62" s="167">
        <v>0</v>
      </c>
      <c r="J62" s="165">
        <v>0</v>
      </c>
      <c r="K62" s="166">
        <v>0</v>
      </c>
      <c r="L62" s="166">
        <v>4378379</v>
      </c>
      <c r="M62" s="166">
        <v>6084711</v>
      </c>
      <c r="N62" s="166">
        <v>5285655</v>
      </c>
      <c r="O62" s="152">
        <v>5084075</v>
      </c>
      <c r="P62" s="141">
        <f>P65+P68+P71+P74+P80</f>
        <v>14479090</v>
      </c>
      <c r="Q62" s="163" t="s">
        <v>12</v>
      </c>
      <c r="R62" s="172"/>
      <c r="S62" s="174" t="s">
        <v>16</v>
      </c>
      <c r="T62" s="1050"/>
    </row>
    <row r="63" spans="1:20" ht="15" customHeight="1">
      <c r="A63" s="1050"/>
      <c r="B63" s="574" t="s">
        <v>12</v>
      </c>
      <c r="C63" s="580" t="s">
        <v>35</v>
      </c>
      <c r="D63" s="583"/>
      <c r="E63" s="575">
        <v>0</v>
      </c>
      <c r="F63" s="575">
        <v>0</v>
      </c>
      <c r="G63" s="575">
        <v>0</v>
      </c>
      <c r="H63" s="575">
        <v>0</v>
      </c>
      <c r="I63" s="576">
        <v>0</v>
      </c>
      <c r="J63" s="577">
        <v>0</v>
      </c>
      <c r="K63" s="575">
        <v>0</v>
      </c>
      <c r="L63" s="575">
        <v>9862615</v>
      </c>
      <c r="M63" s="575">
        <v>11162731</v>
      </c>
      <c r="N63" s="575">
        <v>11092956</v>
      </c>
      <c r="O63" s="578">
        <v>13737289</v>
      </c>
      <c r="P63" s="579">
        <f>P64+P65</f>
        <v>21419499</v>
      </c>
      <c r="Q63" s="574" t="s">
        <v>12</v>
      </c>
      <c r="R63" s="580" t="s">
        <v>35</v>
      </c>
      <c r="S63" s="580"/>
      <c r="T63" s="1050"/>
    </row>
    <row r="64" spans="1:20" ht="15" customHeight="1">
      <c r="A64" s="1050"/>
      <c r="B64" s="431" t="s">
        <v>12</v>
      </c>
      <c r="C64" s="148"/>
      <c r="D64" s="440" t="s">
        <v>15</v>
      </c>
      <c r="E64" s="149">
        <v>0</v>
      </c>
      <c r="F64" s="149">
        <v>0</v>
      </c>
      <c r="G64" s="149">
        <v>0</v>
      </c>
      <c r="H64" s="149">
        <v>0</v>
      </c>
      <c r="I64" s="150">
        <v>0</v>
      </c>
      <c r="J64" s="151">
        <v>0</v>
      </c>
      <c r="K64" s="149">
        <v>0</v>
      </c>
      <c r="L64" s="149">
        <v>5568052</v>
      </c>
      <c r="M64" s="149">
        <v>5459106</v>
      </c>
      <c r="N64" s="149">
        <v>6060450</v>
      </c>
      <c r="O64" s="152">
        <v>8924777</v>
      </c>
      <c r="P64" s="141">
        <v>7343573</v>
      </c>
      <c r="Q64" s="431" t="s">
        <v>12</v>
      </c>
      <c r="R64" s="148"/>
      <c r="S64" s="432" t="s">
        <v>15</v>
      </c>
      <c r="T64" s="1050"/>
    </row>
    <row r="65" spans="1:20" ht="15" customHeight="1">
      <c r="A65" s="1050"/>
      <c r="B65" s="431" t="s">
        <v>12</v>
      </c>
      <c r="C65" s="148"/>
      <c r="D65" s="440" t="s">
        <v>16</v>
      </c>
      <c r="E65" s="149">
        <v>0</v>
      </c>
      <c r="F65" s="149">
        <v>0</v>
      </c>
      <c r="G65" s="149">
        <v>0</v>
      </c>
      <c r="H65" s="149">
        <v>0</v>
      </c>
      <c r="I65" s="150">
        <v>0</v>
      </c>
      <c r="J65" s="151">
        <v>0</v>
      </c>
      <c r="K65" s="149">
        <v>0</v>
      </c>
      <c r="L65" s="149">
        <v>4294563</v>
      </c>
      <c r="M65" s="149">
        <v>5703625</v>
      </c>
      <c r="N65" s="149">
        <v>5032506</v>
      </c>
      <c r="O65" s="152">
        <v>4812512</v>
      </c>
      <c r="P65" s="141">
        <v>14075926</v>
      </c>
      <c r="Q65" s="431" t="s">
        <v>12</v>
      </c>
      <c r="R65" s="148"/>
      <c r="S65" s="432" t="s">
        <v>16</v>
      </c>
      <c r="T65" s="1050"/>
    </row>
    <row r="66" spans="1:20" ht="15" customHeight="1">
      <c r="A66" s="1050"/>
      <c r="B66" s="574" t="s">
        <v>12</v>
      </c>
      <c r="C66" s="1054" t="s">
        <v>36</v>
      </c>
      <c r="D66" s="1055"/>
      <c r="E66" s="575">
        <v>0</v>
      </c>
      <c r="F66" s="575">
        <v>0</v>
      </c>
      <c r="G66" s="575">
        <v>0</v>
      </c>
      <c r="H66" s="575">
        <v>0</v>
      </c>
      <c r="I66" s="576">
        <v>0</v>
      </c>
      <c r="J66" s="577">
        <v>0</v>
      </c>
      <c r="K66" s="575">
        <v>0</v>
      </c>
      <c r="L66" s="575">
        <v>45713</v>
      </c>
      <c r="M66" s="575">
        <v>27598</v>
      </c>
      <c r="N66" s="575">
        <v>23410</v>
      </c>
      <c r="O66" s="578">
        <v>66381</v>
      </c>
      <c r="P66" s="579">
        <f>P67+P68</f>
        <v>86666</v>
      </c>
      <c r="Q66" s="574" t="s">
        <v>12</v>
      </c>
      <c r="R66" s="1054" t="s">
        <v>36</v>
      </c>
      <c r="S66" s="1054"/>
      <c r="T66" s="1050"/>
    </row>
    <row r="67" spans="1:20" ht="15" customHeight="1">
      <c r="A67" s="1050"/>
      <c r="B67" s="431" t="s">
        <v>12</v>
      </c>
      <c r="C67" s="148"/>
      <c r="D67" s="440" t="s">
        <v>15</v>
      </c>
      <c r="E67" s="149">
        <v>0</v>
      </c>
      <c r="F67" s="149">
        <v>0</v>
      </c>
      <c r="G67" s="149">
        <v>0</v>
      </c>
      <c r="H67" s="149">
        <v>0</v>
      </c>
      <c r="I67" s="150">
        <v>0</v>
      </c>
      <c r="J67" s="151">
        <v>0</v>
      </c>
      <c r="K67" s="149">
        <v>0</v>
      </c>
      <c r="L67" s="149">
        <v>11708</v>
      </c>
      <c r="M67" s="149">
        <v>4600</v>
      </c>
      <c r="N67" s="149">
        <v>11613</v>
      </c>
      <c r="O67" s="152">
        <v>51158</v>
      </c>
      <c r="P67" s="141">
        <v>57544</v>
      </c>
      <c r="Q67" s="431" t="s">
        <v>12</v>
      </c>
      <c r="R67" s="148"/>
      <c r="S67" s="432" t="s">
        <v>15</v>
      </c>
      <c r="T67" s="1050"/>
    </row>
    <row r="68" spans="1:20" ht="15" customHeight="1">
      <c r="A68" s="1050"/>
      <c r="B68" s="431" t="s">
        <v>12</v>
      </c>
      <c r="C68" s="148"/>
      <c r="D68" s="440" t="s">
        <v>16</v>
      </c>
      <c r="E68" s="149">
        <v>0</v>
      </c>
      <c r="F68" s="149">
        <v>0</v>
      </c>
      <c r="G68" s="149">
        <v>0</v>
      </c>
      <c r="H68" s="149">
        <v>0</v>
      </c>
      <c r="I68" s="150">
        <v>0</v>
      </c>
      <c r="J68" s="151">
        <v>0</v>
      </c>
      <c r="K68" s="149">
        <v>0</v>
      </c>
      <c r="L68" s="149">
        <v>34005</v>
      </c>
      <c r="M68" s="149">
        <v>22998</v>
      </c>
      <c r="N68" s="149">
        <v>11797</v>
      </c>
      <c r="O68" s="152">
        <v>15223</v>
      </c>
      <c r="P68" s="141">
        <v>29122</v>
      </c>
      <c r="Q68" s="431" t="s">
        <v>101</v>
      </c>
      <c r="R68" s="148"/>
      <c r="S68" s="432" t="s">
        <v>16</v>
      </c>
      <c r="T68" s="1050"/>
    </row>
    <row r="69" spans="1:20" ht="15" customHeight="1">
      <c r="A69" s="1050"/>
      <c r="B69" s="574" t="s">
        <v>12</v>
      </c>
      <c r="C69" s="1054" t="s">
        <v>37</v>
      </c>
      <c r="D69" s="1055"/>
      <c r="E69" s="575">
        <v>0</v>
      </c>
      <c r="F69" s="575">
        <v>0</v>
      </c>
      <c r="G69" s="575">
        <v>0</v>
      </c>
      <c r="H69" s="575">
        <v>0</v>
      </c>
      <c r="I69" s="576">
        <v>0</v>
      </c>
      <c r="J69" s="577">
        <v>0</v>
      </c>
      <c r="K69" s="575">
        <v>0</v>
      </c>
      <c r="L69" s="575">
        <v>56708</v>
      </c>
      <c r="M69" s="575">
        <v>100697</v>
      </c>
      <c r="N69" s="575">
        <v>181142</v>
      </c>
      <c r="O69" s="578">
        <v>234469</v>
      </c>
      <c r="P69" s="579">
        <f>P70+P71</f>
        <v>694377</v>
      </c>
      <c r="Q69" s="574" t="s">
        <v>12</v>
      </c>
      <c r="R69" s="1054" t="s">
        <v>37</v>
      </c>
      <c r="S69" s="1054"/>
      <c r="T69" s="1050"/>
    </row>
    <row r="70" spans="1:20" ht="15" customHeight="1">
      <c r="A70" s="1050"/>
      <c r="B70" s="431" t="s">
        <v>12</v>
      </c>
      <c r="C70" s="148"/>
      <c r="D70" s="440" t="s">
        <v>15</v>
      </c>
      <c r="E70" s="149">
        <v>0</v>
      </c>
      <c r="F70" s="149">
        <v>0</v>
      </c>
      <c r="G70" s="149">
        <v>0</v>
      </c>
      <c r="H70" s="149">
        <v>0</v>
      </c>
      <c r="I70" s="150">
        <v>0</v>
      </c>
      <c r="J70" s="151">
        <v>0</v>
      </c>
      <c r="K70" s="149">
        <v>0</v>
      </c>
      <c r="L70" s="149">
        <v>48298</v>
      </c>
      <c r="M70" s="149">
        <v>57725</v>
      </c>
      <c r="N70" s="149">
        <v>92857</v>
      </c>
      <c r="O70" s="152">
        <v>102300</v>
      </c>
      <c r="P70" s="588">
        <v>397335</v>
      </c>
      <c r="Q70" s="431" t="s">
        <v>12</v>
      </c>
      <c r="R70" s="148"/>
      <c r="S70" s="432" t="s">
        <v>15</v>
      </c>
      <c r="T70" s="1050"/>
    </row>
    <row r="71" spans="1:20" ht="15" customHeight="1">
      <c r="A71" s="1050"/>
      <c r="B71" s="431" t="s">
        <v>12</v>
      </c>
      <c r="C71" s="148"/>
      <c r="D71" s="440" t="s">
        <v>16</v>
      </c>
      <c r="E71" s="149">
        <v>0</v>
      </c>
      <c r="F71" s="149">
        <v>0</v>
      </c>
      <c r="G71" s="149">
        <v>0</v>
      </c>
      <c r="H71" s="149">
        <v>0</v>
      </c>
      <c r="I71" s="150">
        <v>0</v>
      </c>
      <c r="J71" s="151">
        <v>0</v>
      </c>
      <c r="K71" s="149">
        <v>0</v>
      </c>
      <c r="L71" s="149">
        <v>8410</v>
      </c>
      <c r="M71" s="149">
        <v>42972</v>
      </c>
      <c r="N71" s="149">
        <v>88285</v>
      </c>
      <c r="O71" s="152">
        <v>132169</v>
      </c>
      <c r="P71" s="588">
        <v>297042</v>
      </c>
      <c r="Q71" s="431" t="s">
        <v>12</v>
      </c>
      <c r="R71" s="148"/>
      <c r="S71" s="432" t="s">
        <v>16</v>
      </c>
      <c r="T71" s="1050"/>
    </row>
    <row r="72" spans="1:20" ht="15" customHeight="1">
      <c r="A72" s="1050"/>
      <c r="B72" s="574" t="s">
        <v>12</v>
      </c>
      <c r="C72" s="1054" t="s">
        <v>38</v>
      </c>
      <c r="D72" s="1055"/>
      <c r="E72" s="575">
        <v>0</v>
      </c>
      <c r="F72" s="575">
        <v>0</v>
      </c>
      <c r="G72" s="575">
        <v>0</v>
      </c>
      <c r="H72" s="575">
        <v>0</v>
      </c>
      <c r="I72" s="576">
        <v>0</v>
      </c>
      <c r="J72" s="577">
        <v>0</v>
      </c>
      <c r="K72" s="575">
        <v>0</v>
      </c>
      <c r="L72" s="575">
        <v>238871</v>
      </c>
      <c r="M72" s="575">
        <v>439281</v>
      </c>
      <c r="N72" s="575">
        <v>238807</v>
      </c>
      <c r="O72" s="578">
        <v>185230</v>
      </c>
      <c r="P72" s="579">
        <v>0</v>
      </c>
      <c r="Q72" s="574" t="s">
        <v>12</v>
      </c>
      <c r="R72" s="1054" t="s">
        <v>38</v>
      </c>
      <c r="S72" s="1054"/>
      <c r="T72" s="1050"/>
    </row>
    <row r="73" spans="1:20" ht="15" customHeight="1">
      <c r="A73" s="1050"/>
      <c r="B73" s="431" t="s">
        <v>12</v>
      </c>
      <c r="C73" s="148"/>
      <c r="D73" s="440" t="s">
        <v>15</v>
      </c>
      <c r="E73" s="149">
        <v>0</v>
      </c>
      <c r="F73" s="149">
        <v>0</v>
      </c>
      <c r="G73" s="149">
        <v>0</v>
      </c>
      <c r="H73" s="149">
        <v>0</v>
      </c>
      <c r="I73" s="150">
        <v>0</v>
      </c>
      <c r="J73" s="151">
        <v>0</v>
      </c>
      <c r="K73" s="149">
        <v>0</v>
      </c>
      <c r="L73" s="149">
        <v>197470</v>
      </c>
      <c r="M73" s="149">
        <v>124165</v>
      </c>
      <c r="N73" s="149">
        <v>85740</v>
      </c>
      <c r="O73" s="152">
        <v>61059</v>
      </c>
      <c r="P73" s="141">
        <v>0</v>
      </c>
      <c r="Q73" s="431" t="s">
        <v>12</v>
      </c>
      <c r="R73" s="148"/>
      <c r="S73" s="432" t="s">
        <v>15</v>
      </c>
      <c r="T73" s="1050"/>
    </row>
    <row r="74" spans="1:20" ht="15" customHeight="1">
      <c r="A74" s="1050"/>
      <c r="B74" s="431" t="s">
        <v>12</v>
      </c>
      <c r="C74" s="148"/>
      <c r="D74" s="440" t="s">
        <v>16</v>
      </c>
      <c r="E74" s="149">
        <v>0</v>
      </c>
      <c r="F74" s="149">
        <v>0</v>
      </c>
      <c r="G74" s="149">
        <v>0</v>
      </c>
      <c r="H74" s="149">
        <v>0</v>
      </c>
      <c r="I74" s="150">
        <v>0</v>
      </c>
      <c r="J74" s="151">
        <v>0</v>
      </c>
      <c r="K74" s="149">
        <v>0</v>
      </c>
      <c r="L74" s="149">
        <v>41401</v>
      </c>
      <c r="M74" s="149">
        <v>315116</v>
      </c>
      <c r="N74" s="149">
        <v>153067</v>
      </c>
      <c r="O74" s="152">
        <v>124171</v>
      </c>
      <c r="P74" s="141">
        <v>0</v>
      </c>
      <c r="Q74" s="431" t="s">
        <v>12</v>
      </c>
      <c r="R74" s="148"/>
      <c r="S74" s="432" t="s">
        <v>16</v>
      </c>
      <c r="T74" s="1050"/>
    </row>
    <row r="75" spans="1:20" ht="15" customHeight="1">
      <c r="A75" s="1050"/>
      <c r="B75" s="584" t="s">
        <v>12</v>
      </c>
      <c r="C75" s="1059" t="s">
        <v>40</v>
      </c>
      <c r="D75" s="1060"/>
      <c r="E75" s="575">
        <v>0</v>
      </c>
      <c r="F75" s="575">
        <v>0</v>
      </c>
      <c r="G75" s="575">
        <v>0</v>
      </c>
      <c r="H75" s="575">
        <v>0</v>
      </c>
      <c r="I75" s="576">
        <v>0</v>
      </c>
      <c r="J75" s="577">
        <v>0</v>
      </c>
      <c r="K75" s="575">
        <v>0</v>
      </c>
      <c r="L75" s="575">
        <v>0</v>
      </c>
      <c r="M75" s="575">
        <v>6844</v>
      </c>
      <c r="N75" s="575">
        <v>18111</v>
      </c>
      <c r="O75" s="578">
        <v>0</v>
      </c>
      <c r="P75" s="579">
        <v>0</v>
      </c>
      <c r="Q75" s="584" t="s">
        <v>12</v>
      </c>
      <c r="R75" s="1059" t="s">
        <v>40</v>
      </c>
      <c r="S75" s="1059"/>
      <c r="T75" s="1050"/>
    </row>
    <row r="76" spans="1:20" ht="15" customHeight="1">
      <c r="A76" s="1050"/>
      <c r="B76" s="431" t="s">
        <v>12</v>
      </c>
      <c r="C76" s="171"/>
      <c r="D76" s="437" t="s">
        <v>15</v>
      </c>
      <c r="E76" s="149">
        <v>0</v>
      </c>
      <c r="F76" s="149">
        <v>0</v>
      </c>
      <c r="G76" s="149">
        <v>0</v>
      </c>
      <c r="H76" s="149">
        <v>0</v>
      </c>
      <c r="I76" s="150">
        <v>0</v>
      </c>
      <c r="J76" s="151">
        <v>0</v>
      </c>
      <c r="K76" s="149">
        <v>0</v>
      </c>
      <c r="L76" s="149">
        <v>0</v>
      </c>
      <c r="M76" s="149">
        <v>6844</v>
      </c>
      <c r="N76" s="149">
        <v>18111</v>
      </c>
      <c r="O76" s="152">
        <v>0</v>
      </c>
      <c r="P76" s="141">
        <v>0</v>
      </c>
      <c r="Q76" s="431" t="s">
        <v>12</v>
      </c>
      <c r="R76" s="171"/>
      <c r="S76" s="430" t="s">
        <v>15</v>
      </c>
      <c r="T76" s="1050"/>
    </row>
    <row r="77" spans="1:20" ht="15" customHeight="1">
      <c r="A77" s="1050"/>
      <c r="B77" s="574"/>
      <c r="C77" s="585" t="s">
        <v>41</v>
      </c>
      <c r="D77" s="586"/>
      <c r="E77" s="575">
        <v>0</v>
      </c>
      <c r="F77" s="575">
        <v>0</v>
      </c>
      <c r="G77" s="575">
        <v>0</v>
      </c>
      <c r="H77" s="575">
        <v>0</v>
      </c>
      <c r="I77" s="576">
        <v>0</v>
      </c>
      <c r="J77" s="577">
        <v>0</v>
      </c>
      <c r="K77" s="575">
        <v>0</v>
      </c>
      <c r="L77" s="575">
        <v>0</v>
      </c>
      <c r="M77" s="575">
        <v>0</v>
      </c>
      <c r="N77" s="575">
        <v>0</v>
      </c>
      <c r="O77" s="578">
        <v>111575</v>
      </c>
      <c r="P77" s="579">
        <v>171900</v>
      </c>
      <c r="Q77" s="574"/>
      <c r="R77" s="585" t="s">
        <v>41</v>
      </c>
      <c r="S77" s="587"/>
      <c r="T77" s="1050"/>
    </row>
    <row r="78" spans="1:20" ht="15" customHeight="1">
      <c r="A78" s="1050"/>
      <c r="B78" s="431"/>
      <c r="C78" s="171"/>
      <c r="D78" s="437" t="s">
        <v>15</v>
      </c>
      <c r="E78" s="149">
        <v>0</v>
      </c>
      <c r="F78" s="149">
        <v>0</v>
      </c>
      <c r="G78" s="149">
        <v>0</v>
      </c>
      <c r="H78" s="149">
        <v>0</v>
      </c>
      <c r="I78" s="150">
        <v>0</v>
      </c>
      <c r="J78" s="151">
        <v>0</v>
      </c>
      <c r="K78" s="149">
        <v>0</v>
      </c>
      <c r="L78" s="149">
        <v>0</v>
      </c>
      <c r="M78" s="149">
        <v>0</v>
      </c>
      <c r="N78" s="149">
        <v>0</v>
      </c>
      <c r="O78" s="152">
        <v>111575</v>
      </c>
      <c r="P78" s="141">
        <v>171900</v>
      </c>
      <c r="Q78" s="431"/>
      <c r="R78" s="171"/>
      <c r="S78" s="430" t="s">
        <v>15</v>
      </c>
      <c r="T78" s="1050"/>
    </row>
    <row r="79" spans="1:20" ht="35.25" customHeight="1">
      <c r="A79" s="429"/>
      <c r="B79" s="574"/>
      <c r="C79" s="585" t="s">
        <v>110</v>
      </c>
      <c r="D79" s="586"/>
      <c r="E79" s="575">
        <v>0</v>
      </c>
      <c r="F79" s="575">
        <v>0</v>
      </c>
      <c r="G79" s="575">
        <v>0</v>
      </c>
      <c r="H79" s="575">
        <v>0</v>
      </c>
      <c r="I79" s="576">
        <v>0</v>
      </c>
      <c r="J79" s="577">
        <v>0</v>
      </c>
      <c r="K79" s="575">
        <v>0</v>
      </c>
      <c r="L79" s="575">
        <v>0</v>
      </c>
      <c r="M79" s="575">
        <v>0</v>
      </c>
      <c r="N79" s="575">
        <v>0</v>
      </c>
      <c r="O79" s="578">
        <v>0</v>
      </c>
      <c r="P79" s="579">
        <v>77000</v>
      </c>
      <c r="Q79" s="574"/>
      <c r="R79" s="585" t="s">
        <v>110</v>
      </c>
      <c r="S79" s="587"/>
      <c r="T79" s="429"/>
    </row>
    <row r="80" spans="1:20" ht="15" customHeight="1">
      <c r="A80" s="429"/>
      <c r="B80" s="431"/>
      <c r="C80" s="171"/>
      <c r="D80" s="437" t="s">
        <v>111</v>
      </c>
      <c r="E80" s="149">
        <v>0</v>
      </c>
      <c r="F80" s="149">
        <v>0</v>
      </c>
      <c r="G80" s="149">
        <v>0</v>
      </c>
      <c r="H80" s="149">
        <v>0</v>
      </c>
      <c r="I80" s="150">
        <v>0</v>
      </c>
      <c r="J80" s="151">
        <v>0</v>
      </c>
      <c r="K80" s="149">
        <v>0</v>
      </c>
      <c r="L80" s="149">
        <v>0</v>
      </c>
      <c r="M80" s="149">
        <v>0</v>
      </c>
      <c r="N80" s="149">
        <v>0</v>
      </c>
      <c r="O80" s="152">
        <v>0</v>
      </c>
      <c r="P80" s="141">
        <v>77000</v>
      </c>
      <c r="Q80" s="431"/>
      <c r="R80" s="171"/>
      <c r="S80" s="430" t="s">
        <v>111</v>
      </c>
      <c r="T80" s="429"/>
    </row>
    <row r="81" spans="1:20" ht="15" customHeight="1">
      <c r="A81" s="514"/>
      <c r="B81" s="574"/>
      <c r="C81" s="585" t="s">
        <v>188</v>
      </c>
      <c r="D81" s="586"/>
      <c r="E81" s="575"/>
      <c r="F81" s="575"/>
      <c r="G81" s="575"/>
      <c r="H81" s="575"/>
      <c r="I81" s="576"/>
      <c r="J81" s="577"/>
      <c r="K81" s="575"/>
      <c r="L81" s="575"/>
      <c r="M81" s="575"/>
      <c r="N81" s="575"/>
      <c r="O81" s="578"/>
      <c r="P81" s="579">
        <v>19524</v>
      </c>
      <c r="Q81" s="574"/>
      <c r="R81" s="585" t="s">
        <v>188</v>
      </c>
      <c r="S81" s="587"/>
      <c r="T81" s="514"/>
    </row>
    <row r="82" spans="1:20" ht="15" customHeight="1">
      <c r="A82" s="514"/>
      <c r="B82" s="515"/>
      <c r="C82" s="171"/>
      <c r="D82" s="552" t="s">
        <v>106</v>
      </c>
      <c r="E82" s="149"/>
      <c r="F82" s="149"/>
      <c r="G82" s="149"/>
      <c r="H82" s="149"/>
      <c r="I82" s="150"/>
      <c r="J82" s="151"/>
      <c r="K82" s="149"/>
      <c r="L82" s="149"/>
      <c r="M82" s="149"/>
      <c r="N82" s="149"/>
      <c r="O82" s="152"/>
      <c r="P82" s="141">
        <v>19524</v>
      </c>
      <c r="Q82" s="515"/>
      <c r="R82" s="171"/>
      <c r="S82" s="516" t="s">
        <v>189</v>
      </c>
      <c r="T82" s="514"/>
    </row>
    <row r="83" spans="1:20" ht="15" customHeight="1">
      <c r="A83" s="1049" t="s">
        <v>105</v>
      </c>
      <c r="B83" s="175" t="s">
        <v>43</v>
      </c>
      <c r="C83" s="176"/>
      <c r="D83" s="177"/>
      <c r="E83" s="179">
        <v>0</v>
      </c>
      <c r="F83" s="179">
        <v>2103</v>
      </c>
      <c r="G83" s="179">
        <v>6681</v>
      </c>
      <c r="H83" s="179">
        <v>8522</v>
      </c>
      <c r="I83" s="180">
        <v>20310</v>
      </c>
      <c r="J83" s="178">
        <v>89270</v>
      </c>
      <c r="K83" s="179">
        <v>196960</v>
      </c>
      <c r="L83" s="179">
        <v>294621</v>
      </c>
      <c r="M83" s="179">
        <v>389664</v>
      </c>
      <c r="N83" s="179">
        <v>578578</v>
      </c>
      <c r="O83" s="181">
        <v>943056</v>
      </c>
      <c r="P83" s="527">
        <f>SUM(P84:P85)</f>
        <v>1089260</v>
      </c>
      <c r="Q83" s="176" t="s">
        <v>43</v>
      </c>
      <c r="R83" s="176"/>
      <c r="S83" s="176"/>
      <c r="T83" s="1049" t="s">
        <v>105</v>
      </c>
    </row>
    <row r="84" spans="1:20" ht="15" customHeight="1">
      <c r="A84" s="1050"/>
      <c r="B84" s="435" t="s">
        <v>12</v>
      </c>
      <c r="C84" s="168"/>
      <c r="D84" s="162" t="s">
        <v>15</v>
      </c>
      <c r="E84" s="153">
        <v>0</v>
      </c>
      <c r="F84" s="153">
        <v>0</v>
      </c>
      <c r="G84" s="153">
        <v>311</v>
      </c>
      <c r="H84" s="153">
        <v>1960</v>
      </c>
      <c r="I84" s="154">
        <v>13432</v>
      </c>
      <c r="J84" s="155">
        <v>81759</v>
      </c>
      <c r="K84" s="153">
        <v>188072</v>
      </c>
      <c r="L84" s="153">
        <v>282463</v>
      </c>
      <c r="M84" s="153">
        <v>374347</v>
      </c>
      <c r="N84" s="153">
        <v>560890</v>
      </c>
      <c r="O84" s="140">
        <v>922817</v>
      </c>
      <c r="P84" s="529">
        <v>1071418</v>
      </c>
      <c r="Q84" s="435" t="s">
        <v>12</v>
      </c>
      <c r="R84" s="168"/>
      <c r="S84" s="435" t="s">
        <v>15</v>
      </c>
      <c r="T84" s="1050"/>
    </row>
    <row r="85" spans="1:20" ht="15" customHeight="1">
      <c r="A85" s="1050"/>
      <c r="B85" s="435" t="s">
        <v>12</v>
      </c>
      <c r="C85" s="168"/>
      <c r="D85" s="162" t="s">
        <v>16</v>
      </c>
      <c r="E85" s="153">
        <v>0</v>
      </c>
      <c r="F85" s="153">
        <v>2103</v>
      </c>
      <c r="G85" s="153">
        <v>6370</v>
      </c>
      <c r="H85" s="153">
        <v>6562</v>
      </c>
      <c r="I85" s="154">
        <v>6878</v>
      </c>
      <c r="J85" s="155">
        <v>7511</v>
      </c>
      <c r="K85" s="153">
        <v>8888</v>
      </c>
      <c r="L85" s="153">
        <v>12158</v>
      </c>
      <c r="M85" s="153">
        <v>15317</v>
      </c>
      <c r="N85" s="153">
        <v>17688</v>
      </c>
      <c r="O85" s="140">
        <v>20239</v>
      </c>
      <c r="P85" s="529">
        <v>17842</v>
      </c>
      <c r="Q85" s="435" t="s">
        <v>12</v>
      </c>
      <c r="R85" s="168"/>
      <c r="S85" s="435" t="s">
        <v>16</v>
      </c>
      <c r="T85" s="1050"/>
    </row>
    <row r="86" spans="1:20" ht="15" customHeight="1">
      <c r="A86" s="1050"/>
      <c r="B86" s="182" t="s">
        <v>99</v>
      </c>
      <c r="C86" s="157"/>
      <c r="D86" s="183"/>
      <c r="E86" s="184">
        <v>0</v>
      </c>
      <c r="F86" s="184">
        <v>0</v>
      </c>
      <c r="G86" s="184">
        <v>0</v>
      </c>
      <c r="H86" s="184">
        <v>0</v>
      </c>
      <c r="I86" s="184">
        <v>0</v>
      </c>
      <c r="J86" s="185">
        <v>0</v>
      </c>
      <c r="K86" s="184">
        <v>0</v>
      </c>
      <c r="L86" s="184">
        <v>0</v>
      </c>
      <c r="M86" s="184">
        <v>0</v>
      </c>
      <c r="N86" s="184">
        <v>0</v>
      </c>
      <c r="O86" s="186">
        <v>0</v>
      </c>
      <c r="P86" s="526">
        <v>6089</v>
      </c>
      <c r="Q86" s="182" t="s">
        <v>100</v>
      </c>
      <c r="R86" s="157"/>
      <c r="S86" s="182"/>
      <c r="T86" s="1050"/>
    </row>
    <row r="87" spans="1:20" ht="15" customHeight="1" thickBot="1">
      <c r="A87" s="1051"/>
      <c r="B87" s="46"/>
      <c r="C87" s="46"/>
      <c r="D87" s="187" t="s">
        <v>15</v>
      </c>
      <c r="E87" s="188">
        <v>0</v>
      </c>
      <c r="F87" s="188">
        <v>0</v>
      </c>
      <c r="G87" s="188">
        <v>0</v>
      </c>
      <c r="H87" s="188">
        <v>0</v>
      </c>
      <c r="I87" s="189">
        <v>0</v>
      </c>
      <c r="J87" s="188">
        <v>0</v>
      </c>
      <c r="K87" s="188">
        <v>0</v>
      </c>
      <c r="L87" s="188">
        <v>0</v>
      </c>
      <c r="M87" s="188">
        <v>0</v>
      </c>
      <c r="N87" s="188">
        <v>0</v>
      </c>
      <c r="O87" s="189">
        <v>0</v>
      </c>
      <c r="P87" s="589">
        <v>6089</v>
      </c>
      <c r="Q87" s="46"/>
      <c r="R87" s="46"/>
      <c r="S87" s="190" t="s">
        <v>15</v>
      </c>
      <c r="T87" s="1051"/>
    </row>
    <row r="88" spans="1:20" ht="6.75" customHeight="1">
      <c r="A88" s="474"/>
      <c r="B88" s="435"/>
      <c r="C88" s="168"/>
      <c r="D88" s="435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2"/>
      <c r="P88" s="193"/>
      <c r="Q88" s="435"/>
      <c r="R88" s="168"/>
      <c r="S88" s="435"/>
      <c r="T88" s="47"/>
    </row>
    <row r="89" spans="1:20" ht="12" customHeight="1">
      <c r="A89" s="475" t="s">
        <v>417</v>
      </c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2"/>
      <c r="Q89" s="47"/>
      <c r="R89" s="47"/>
      <c r="S89" s="47"/>
      <c r="T89" s="47"/>
    </row>
    <row r="90" spans="1:20" ht="12" customHeight="1">
      <c r="A90" s="475" t="s">
        <v>418</v>
      </c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2"/>
      <c r="Q90" s="47"/>
      <c r="R90" s="47"/>
      <c r="S90" s="47"/>
      <c r="T90" s="47"/>
    </row>
    <row r="91" spans="1:20" ht="12" customHeight="1">
      <c r="A91" s="475" t="s">
        <v>419</v>
      </c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2"/>
      <c r="Q91" s="47"/>
      <c r="R91" s="47"/>
      <c r="S91" s="47"/>
      <c r="T91" s="47"/>
    </row>
    <row r="92" spans="1:20" ht="12" customHeight="1">
      <c r="A92" s="475" t="s">
        <v>163</v>
      </c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2"/>
      <c r="Q92" s="47"/>
      <c r="R92" s="47"/>
      <c r="S92" s="47"/>
      <c r="T92" s="47"/>
    </row>
    <row r="93" spans="1:20" ht="12" customHeight="1">
      <c r="A93" s="475" t="s">
        <v>420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2"/>
      <c r="Q93" s="47"/>
      <c r="R93" s="47"/>
      <c r="S93" s="47"/>
      <c r="T93" s="47"/>
    </row>
  </sheetData>
  <mergeCells count="41">
    <mergeCell ref="R75:S75"/>
    <mergeCell ref="R48:S48"/>
    <mergeCell ref="R51:S51"/>
    <mergeCell ref="Q4:S4"/>
    <mergeCell ref="R5:S5"/>
    <mergeCell ref="Q10:S10"/>
    <mergeCell ref="Q21:S21"/>
    <mergeCell ref="R36:S36"/>
    <mergeCell ref="Q3:S3"/>
    <mergeCell ref="Q6:S6"/>
    <mergeCell ref="Q9:S9"/>
    <mergeCell ref="R39:S39"/>
    <mergeCell ref="R42:S42"/>
    <mergeCell ref="R45:S45"/>
    <mergeCell ref="B3:D3"/>
    <mergeCell ref="B9:D9"/>
    <mergeCell ref="C51:D51"/>
    <mergeCell ref="C55:D55"/>
    <mergeCell ref="C45:D45"/>
    <mergeCell ref="C48:D48"/>
    <mergeCell ref="A4:C4"/>
    <mergeCell ref="C75:D75"/>
    <mergeCell ref="C69:D69"/>
    <mergeCell ref="C72:D72"/>
    <mergeCell ref="C58:D58"/>
    <mergeCell ref="C66:D66"/>
    <mergeCell ref="R55:S55"/>
    <mergeCell ref="R58:S58"/>
    <mergeCell ref="R66:S66"/>
    <mergeCell ref="R69:S69"/>
    <mergeCell ref="R72:S72"/>
    <mergeCell ref="T22:T78"/>
    <mergeCell ref="T83:T87"/>
    <mergeCell ref="A22:A78"/>
    <mergeCell ref="A83:A87"/>
    <mergeCell ref="A6:C6"/>
    <mergeCell ref="A10:D10"/>
    <mergeCell ref="C36:D36"/>
    <mergeCell ref="C39:D39"/>
    <mergeCell ref="C42:D42"/>
    <mergeCell ref="B21:D21"/>
  </mergeCells>
  <phoneticPr fontId="1" type="noConversion"/>
  <printOptions horizontalCentered="1"/>
  <pageMargins left="0.19685039370078741" right="0.19685039370078741" top="0.39370078740157483" bottom="0.39370078740157483" header="0" footer="0"/>
  <pageSetup paperSize="8" scale="38" orientation="landscape" r:id="rId1"/>
  <ignoredErrors>
    <ignoredError sqref="P83 P28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6"/>
  <sheetViews>
    <sheetView view="pageBreakPreview" zoomScale="70" zoomScaleNormal="70" zoomScaleSheetLayoutView="70" workbookViewId="0"/>
  </sheetViews>
  <sheetFormatPr defaultRowHeight="17.25" customHeight="1"/>
  <cols>
    <col min="1" max="1" width="5.625" style="44" customWidth="1"/>
    <col min="2" max="2" width="10.25" style="44" customWidth="1"/>
    <col min="3" max="3" width="8.5" style="44" customWidth="1"/>
    <col min="4" max="19" width="10.375" style="44" customWidth="1"/>
    <col min="20" max="20" width="10.625" style="44" customWidth="1"/>
    <col min="21" max="21" width="10.375" style="44" customWidth="1"/>
    <col min="22" max="22" width="5.625" style="44" customWidth="1"/>
    <col min="23" max="23" width="10.25" style="44" customWidth="1"/>
    <col min="24" max="24" width="8.5" style="44" customWidth="1"/>
    <col min="25" max="16384" width="9" style="44"/>
  </cols>
  <sheetData>
    <row r="1" spans="1:24" ht="18" customHeight="1">
      <c r="A1" s="685" t="s">
        <v>375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0" t="s">
        <v>0</v>
      </c>
      <c r="B3" s="1120"/>
      <c r="C3" s="1121"/>
      <c r="D3" s="740" t="s">
        <v>52</v>
      </c>
      <c r="E3" s="741" t="s">
        <v>53</v>
      </c>
      <c r="F3" s="741" t="s">
        <v>54</v>
      </c>
      <c r="G3" s="741" t="s">
        <v>55</v>
      </c>
      <c r="H3" s="741" t="s">
        <v>56</v>
      </c>
      <c r="I3" s="741" t="s">
        <v>57</v>
      </c>
      <c r="J3" s="741" t="s">
        <v>58</v>
      </c>
      <c r="K3" s="741" t="s">
        <v>59</v>
      </c>
      <c r="L3" s="742" t="s">
        <v>60</v>
      </c>
      <c r="M3" s="743" t="s">
        <v>61</v>
      </c>
      <c r="N3" s="741" t="s">
        <v>62</v>
      </c>
      <c r="O3" s="741" t="s">
        <v>63</v>
      </c>
      <c r="P3" s="741" t="s">
        <v>64</v>
      </c>
      <c r="Q3" s="741" t="s">
        <v>65</v>
      </c>
      <c r="R3" s="741" t="s">
        <v>66</v>
      </c>
      <c r="S3" s="741" t="s">
        <v>67</v>
      </c>
      <c r="T3" s="741" t="s">
        <v>68</v>
      </c>
      <c r="U3" s="689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745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746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267" t="s">
        <v>85</v>
      </c>
      <c r="T4" s="267" t="s">
        <v>86</v>
      </c>
      <c r="U4" s="694" t="s">
        <v>87</v>
      </c>
      <c r="V4" s="1122"/>
      <c r="W4" s="1122"/>
      <c r="X4" s="1122"/>
    </row>
    <row r="5" spans="1:24" ht="52.7" customHeight="1">
      <c r="A5" s="66" t="s">
        <v>208</v>
      </c>
      <c r="B5" s="699"/>
      <c r="C5" s="695"/>
      <c r="D5" s="97">
        <f>SUM(E5:U5)</f>
        <v>103998</v>
      </c>
      <c r="E5" s="98">
        <v>0</v>
      </c>
      <c r="F5" s="98">
        <v>0</v>
      </c>
      <c r="G5" s="98">
        <v>5</v>
      </c>
      <c r="H5" s="98">
        <v>21749</v>
      </c>
      <c r="I5" s="98">
        <v>0</v>
      </c>
      <c r="J5" s="98">
        <v>0</v>
      </c>
      <c r="K5" s="98">
        <v>371</v>
      </c>
      <c r="L5" s="696">
        <v>0</v>
      </c>
      <c r="M5" s="97">
        <v>7629</v>
      </c>
      <c r="N5" s="98">
        <v>0</v>
      </c>
      <c r="O5" s="696">
        <v>1739</v>
      </c>
      <c r="P5" s="697">
        <v>19217</v>
      </c>
      <c r="Q5" s="697">
        <v>50328</v>
      </c>
      <c r="R5" s="697">
        <v>2729</v>
      </c>
      <c r="S5" s="697">
        <v>0</v>
      </c>
      <c r="T5" s="697">
        <v>231</v>
      </c>
      <c r="U5" s="698">
        <v>0</v>
      </c>
      <c r="V5" s="66" t="s">
        <v>208</v>
      </c>
      <c r="W5" s="699"/>
      <c r="X5" s="699"/>
    </row>
    <row r="6" spans="1:24" ht="52.7" customHeight="1">
      <c r="A6" s="66" t="s">
        <v>249</v>
      </c>
      <c r="B6" s="699"/>
      <c r="C6" s="695"/>
      <c r="D6" s="97">
        <f t="shared" ref="D6:D22" si="0">SUM(E6:U6)</f>
        <v>96324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696">
        <v>0</v>
      </c>
      <c r="M6" s="97">
        <v>0</v>
      </c>
      <c r="N6" s="98">
        <v>0</v>
      </c>
      <c r="O6" s="696">
        <v>0</v>
      </c>
      <c r="P6" s="697">
        <v>0</v>
      </c>
      <c r="Q6" s="697">
        <v>96324</v>
      </c>
      <c r="R6" s="697">
        <v>0</v>
      </c>
      <c r="S6" s="697">
        <v>0</v>
      </c>
      <c r="T6" s="697">
        <v>0</v>
      </c>
      <c r="U6" s="698">
        <v>0</v>
      </c>
      <c r="V6" s="66" t="s">
        <v>249</v>
      </c>
      <c r="W6" s="699"/>
      <c r="X6" s="699"/>
    </row>
    <row r="7" spans="1:24" ht="52.7" customHeight="1">
      <c r="A7" s="56" t="s">
        <v>356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696"/>
      <c r="P7" s="697"/>
      <c r="Q7" s="697"/>
      <c r="R7" s="697"/>
      <c r="S7" s="697"/>
      <c r="T7" s="697"/>
      <c r="U7" s="698"/>
      <c r="V7" s="56" t="s">
        <v>356</v>
      </c>
      <c r="W7" s="56"/>
      <c r="X7" s="699"/>
    </row>
    <row r="8" spans="1:24" s="709" customFormat="1" ht="52.7" customHeight="1">
      <c r="A8" s="700"/>
      <c r="B8" s="700" t="s">
        <v>357</v>
      </c>
      <c r="C8" s="763"/>
      <c r="D8" s="702">
        <f t="shared" si="0"/>
        <v>17905</v>
      </c>
      <c r="E8" s="704">
        <v>0</v>
      </c>
      <c r="F8" s="704">
        <v>0</v>
      </c>
      <c r="G8" s="704">
        <v>0</v>
      </c>
      <c r="H8" s="704">
        <v>0</v>
      </c>
      <c r="I8" s="704">
        <v>0</v>
      </c>
      <c r="J8" s="704">
        <v>0</v>
      </c>
      <c r="K8" s="704">
        <v>0</v>
      </c>
      <c r="L8" s="705">
        <v>0</v>
      </c>
      <c r="M8" s="702">
        <v>0</v>
      </c>
      <c r="N8" s="704">
        <v>0</v>
      </c>
      <c r="O8" s="705">
        <v>0</v>
      </c>
      <c r="P8" s="706">
        <v>0</v>
      </c>
      <c r="Q8" s="706">
        <v>17905</v>
      </c>
      <c r="R8" s="706">
        <v>0</v>
      </c>
      <c r="S8" s="706">
        <v>0</v>
      </c>
      <c r="T8" s="706">
        <v>0</v>
      </c>
      <c r="U8" s="707">
        <v>0</v>
      </c>
      <c r="V8" s="700"/>
      <c r="W8" s="700" t="s">
        <v>357</v>
      </c>
      <c r="X8" s="708"/>
    </row>
    <row r="9" spans="1:24" s="709" customFormat="1" ht="52.7" customHeight="1">
      <c r="A9" s="700"/>
      <c r="B9" s="700" t="s">
        <v>358</v>
      </c>
      <c r="C9" s="763"/>
      <c r="D9" s="702">
        <f t="shared" si="0"/>
        <v>347.19999999999993</v>
      </c>
      <c r="E9" s="703">
        <v>0</v>
      </c>
      <c r="F9" s="703">
        <v>0</v>
      </c>
      <c r="G9" s="703">
        <v>0.2</v>
      </c>
      <c r="H9" s="703">
        <v>66</v>
      </c>
      <c r="I9" s="703">
        <v>0</v>
      </c>
      <c r="J9" s="703">
        <v>0</v>
      </c>
      <c r="K9" s="703">
        <v>5</v>
      </c>
      <c r="L9" s="705">
        <v>0</v>
      </c>
      <c r="M9" s="702">
        <v>60</v>
      </c>
      <c r="N9" s="704">
        <v>0</v>
      </c>
      <c r="O9" s="705">
        <v>23</v>
      </c>
      <c r="P9" s="706">
        <v>76.099999999999994</v>
      </c>
      <c r="Q9" s="706">
        <v>96.5</v>
      </c>
      <c r="R9" s="706">
        <v>2</v>
      </c>
      <c r="S9" s="706">
        <v>0</v>
      </c>
      <c r="T9" s="706">
        <v>18.399999999999999</v>
      </c>
      <c r="U9" s="707">
        <v>0</v>
      </c>
      <c r="V9" s="700"/>
      <c r="W9" s="700" t="s">
        <v>358</v>
      </c>
      <c r="X9" s="708"/>
    </row>
    <row r="10" spans="1:24" ht="52.7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710"/>
      <c r="P10" s="711"/>
      <c r="Q10" s="711"/>
      <c r="R10" s="711"/>
      <c r="S10" s="711"/>
      <c r="T10" s="711"/>
      <c r="U10" s="712"/>
      <c r="V10" s="89"/>
      <c r="W10" s="89"/>
      <c r="X10" s="713"/>
    </row>
    <row r="11" spans="1:24" ht="52.7" customHeight="1">
      <c r="A11" s="56" t="s">
        <v>359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359</v>
      </c>
      <c r="W11" s="56"/>
      <c r="X11" s="716"/>
    </row>
    <row r="12" spans="1:24" ht="52.7" customHeight="1">
      <c r="A12" s="83" t="s">
        <v>357</v>
      </c>
      <c r="B12" s="767"/>
      <c r="C12" s="768" t="s">
        <v>193</v>
      </c>
      <c r="D12" s="91">
        <f t="shared" si="0"/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737">
        <v>0</v>
      </c>
      <c r="M12" s="91">
        <v>0</v>
      </c>
      <c r="N12" s="91">
        <v>0</v>
      </c>
      <c r="O12" s="92">
        <v>0</v>
      </c>
      <c r="P12" s="718">
        <v>0</v>
      </c>
      <c r="Q12" s="718">
        <v>0</v>
      </c>
      <c r="R12" s="718">
        <v>0</v>
      </c>
      <c r="S12" s="718">
        <v>0</v>
      </c>
      <c r="T12" s="718">
        <v>0</v>
      </c>
      <c r="U12" s="719">
        <v>0</v>
      </c>
      <c r="V12" s="83" t="s">
        <v>357</v>
      </c>
      <c r="W12" s="767"/>
      <c r="X12" s="769" t="s">
        <v>386</v>
      </c>
    </row>
    <row r="13" spans="1:24" ht="52.7" customHeight="1">
      <c r="A13" s="89"/>
      <c r="B13" s="89"/>
      <c r="C13" s="768" t="s">
        <v>11</v>
      </c>
      <c r="D13" s="91">
        <f t="shared" si="0"/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737">
        <v>0</v>
      </c>
      <c r="M13" s="91">
        <v>0</v>
      </c>
      <c r="N13" s="91">
        <v>0</v>
      </c>
      <c r="O13" s="92">
        <v>0</v>
      </c>
      <c r="P13" s="718">
        <v>0</v>
      </c>
      <c r="Q13" s="718">
        <v>0</v>
      </c>
      <c r="R13" s="718">
        <v>0</v>
      </c>
      <c r="S13" s="718">
        <v>0</v>
      </c>
      <c r="T13" s="718">
        <v>0</v>
      </c>
      <c r="U13" s="719">
        <v>0</v>
      </c>
      <c r="V13" s="89"/>
      <c r="W13" s="89"/>
      <c r="X13" s="769" t="s">
        <v>11</v>
      </c>
    </row>
    <row r="14" spans="1:24" ht="52.7" customHeight="1">
      <c r="A14" s="89"/>
      <c r="B14" s="89"/>
      <c r="C14" s="768" t="s">
        <v>10</v>
      </c>
      <c r="D14" s="91">
        <f t="shared" si="0"/>
        <v>14955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737">
        <v>0</v>
      </c>
      <c r="M14" s="91">
        <v>0</v>
      </c>
      <c r="N14" s="91">
        <v>0</v>
      </c>
      <c r="O14" s="92">
        <v>0</v>
      </c>
      <c r="P14" s="718">
        <v>0</v>
      </c>
      <c r="Q14" s="718">
        <v>14955</v>
      </c>
      <c r="R14" s="718">
        <v>0</v>
      </c>
      <c r="S14" s="718">
        <v>0</v>
      </c>
      <c r="T14" s="718">
        <v>0</v>
      </c>
      <c r="U14" s="719">
        <v>0</v>
      </c>
      <c r="V14" s="89"/>
      <c r="W14" s="89"/>
      <c r="X14" s="769" t="s">
        <v>10</v>
      </c>
    </row>
    <row r="15" spans="1:24" ht="52.7" customHeight="1">
      <c r="A15" s="89"/>
      <c r="B15" s="89"/>
      <c r="C15" s="768" t="s">
        <v>9</v>
      </c>
      <c r="D15" s="91">
        <f t="shared" si="0"/>
        <v>0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737">
        <v>0</v>
      </c>
      <c r="M15" s="91">
        <v>0</v>
      </c>
      <c r="N15" s="91">
        <v>0</v>
      </c>
      <c r="O15" s="92">
        <v>0</v>
      </c>
      <c r="P15" s="718">
        <v>0</v>
      </c>
      <c r="Q15" s="718">
        <v>0</v>
      </c>
      <c r="R15" s="718">
        <v>0</v>
      </c>
      <c r="S15" s="718">
        <v>0</v>
      </c>
      <c r="T15" s="718">
        <v>0</v>
      </c>
      <c r="U15" s="719">
        <v>0</v>
      </c>
      <c r="V15" s="89"/>
      <c r="W15" s="89"/>
      <c r="X15" s="769" t="s">
        <v>9</v>
      </c>
    </row>
    <row r="16" spans="1:24" ht="52.7" customHeight="1">
      <c r="A16" s="89"/>
      <c r="B16" s="89"/>
      <c r="C16" s="768" t="s">
        <v>8</v>
      </c>
      <c r="D16" s="91">
        <f t="shared" si="0"/>
        <v>0</v>
      </c>
      <c r="E16" s="91">
        <v>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737">
        <v>0</v>
      </c>
      <c r="M16" s="91">
        <v>0</v>
      </c>
      <c r="N16" s="91">
        <v>0</v>
      </c>
      <c r="O16" s="92">
        <v>0</v>
      </c>
      <c r="P16" s="718">
        <v>0</v>
      </c>
      <c r="Q16" s="718">
        <v>0</v>
      </c>
      <c r="R16" s="718">
        <v>0</v>
      </c>
      <c r="S16" s="718">
        <v>0</v>
      </c>
      <c r="T16" s="718">
        <v>0</v>
      </c>
      <c r="U16" s="719">
        <v>0</v>
      </c>
      <c r="V16" s="89"/>
      <c r="W16" s="89"/>
      <c r="X16" s="769" t="s">
        <v>8</v>
      </c>
    </row>
    <row r="17" spans="1:24" s="643" customFormat="1" ht="52.7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4" ht="52.7" customHeight="1">
      <c r="A18" s="83" t="s">
        <v>358</v>
      </c>
      <c r="B18" s="767"/>
      <c r="C18" s="771" t="s">
        <v>386</v>
      </c>
      <c r="D18" s="91">
        <f t="shared" si="0"/>
        <v>3.5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710">
        <v>0</v>
      </c>
      <c r="M18" s="91">
        <v>0</v>
      </c>
      <c r="N18" s="92">
        <v>0</v>
      </c>
      <c r="O18" s="92">
        <v>0</v>
      </c>
      <c r="P18" s="718">
        <v>3.5</v>
      </c>
      <c r="Q18" s="718">
        <v>0</v>
      </c>
      <c r="R18" s="718">
        <v>0</v>
      </c>
      <c r="S18" s="718">
        <v>0</v>
      </c>
      <c r="T18" s="718">
        <v>0</v>
      </c>
      <c r="U18" s="719">
        <v>0</v>
      </c>
      <c r="V18" s="83" t="s">
        <v>358</v>
      </c>
      <c r="W18" s="767"/>
      <c r="X18" s="728" t="s">
        <v>386</v>
      </c>
    </row>
    <row r="19" spans="1:24" ht="52.7" customHeight="1">
      <c r="A19" s="89"/>
      <c r="B19" s="89"/>
      <c r="C19" s="771" t="s">
        <v>11</v>
      </c>
      <c r="D19" s="91">
        <f t="shared" si="0"/>
        <v>17.599999999999998</v>
      </c>
      <c r="E19" s="91">
        <v>0</v>
      </c>
      <c r="F19" s="91">
        <v>0</v>
      </c>
      <c r="G19" s="91">
        <v>0.2</v>
      </c>
      <c r="H19" s="92">
        <v>0</v>
      </c>
      <c r="I19" s="92">
        <v>0</v>
      </c>
      <c r="J19" s="92">
        <v>0</v>
      </c>
      <c r="K19" s="92">
        <v>0</v>
      </c>
      <c r="L19" s="710">
        <v>0</v>
      </c>
      <c r="M19" s="91">
        <v>0</v>
      </c>
      <c r="N19" s="92">
        <v>0</v>
      </c>
      <c r="O19" s="92">
        <v>0</v>
      </c>
      <c r="P19" s="718">
        <v>0</v>
      </c>
      <c r="Q19" s="718">
        <v>0</v>
      </c>
      <c r="R19" s="718">
        <v>0</v>
      </c>
      <c r="S19" s="718">
        <v>0</v>
      </c>
      <c r="T19" s="718">
        <v>17.399999999999999</v>
      </c>
      <c r="U19" s="719">
        <v>0</v>
      </c>
      <c r="V19" s="89"/>
      <c r="W19" s="89"/>
      <c r="X19" s="728" t="s">
        <v>11</v>
      </c>
    </row>
    <row r="20" spans="1:24" ht="52.7" customHeight="1">
      <c r="A20" s="89"/>
      <c r="B20" s="89"/>
      <c r="C20" s="771" t="s">
        <v>10</v>
      </c>
      <c r="D20" s="91">
        <f t="shared" si="0"/>
        <v>76.599999999999994</v>
      </c>
      <c r="E20" s="91">
        <v>0</v>
      </c>
      <c r="F20" s="91">
        <v>0</v>
      </c>
      <c r="G20" s="91">
        <v>0</v>
      </c>
      <c r="H20" s="92">
        <v>0</v>
      </c>
      <c r="I20" s="92">
        <v>0</v>
      </c>
      <c r="J20" s="92">
        <v>0</v>
      </c>
      <c r="K20" s="92">
        <v>0</v>
      </c>
      <c r="L20" s="710">
        <v>0</v>
      </c>
      <c r="M20" s="91">
        <v>4</v>
      </c>
      <c r="N20" s="92">
        <v>0</v>
      </c>
      <c r="O20" s="92">
        <v>0</v>
      </c>
      <c r="P20" s="718">
        <v>72.599999999999994</v>
      </c>
      <c r="Q20" s="718">
        <v>0</v>
      </c>
      <c r="R20" s="718">
        <v>0</v>
      </c>
      <c r="S20" s="718">
        <v>0</v>
      </c>
      <c r="T20" s="718">
        <v>0</v>
      </c>
      <c r="U20" s="719">
        <v>0</v>
      </c>
      <c r="V20" s="89"/>
      <c r="W20" s="89"/>
      <c r="X20" s="728" t="s">
        <v>10</v>
      </c>
    </row>
    <row r="21" spans="1:24" ht="52.7" customHeight="1">
      <c r="A21" s="89"/>
      <c r="B21" s="89"/>
      <c r="C21" s="771" t="s">
        <v>9</v>
      </c>
      <c r="D21" s="91">
        <f t="shared" si="0"/>
        <v>59</v>
      </c>
      <c r="E21" s="91">
        <v>0</v>
      </c>
      <c r="F21" s="91">
        <v>0</v>
      </c>
      <c r="G21" s="91">
        <v>0</v>
      </c>
      <c r="H21" s="92">
        <v>0</v>
      </c>
      <c r="I21" s="92">
        <v>0</v>
      </c>
      <c r="J21" s="92">
        <v>0</v>
      </c>
      <c r="K21" s="92">
        <v>0</v>
      </c>
      <c r="L21" s="710">
        <v>0</v>
      </c>
      <c r="M21" s="91">
        <v>0</v>
      </c>
      <c r="N21" s="92">
        <v>0</v>
      </c>
      <c r="O21" s="92">
        <v>0</v>
      </c>
      <c r="P21" s="718">
        <v>0</v>
      </c>
      <c r="Q21" s="718">
        <v>59</v>
      </c>
      <c r="R21" s="718">
        <v>0</v>
      </c>
      <c r="S21" s="718">
        <v>0</v>
      </c>
      <c r="T21" s="718">
        <v>0</v>
      </c>
      <c r="U21" s="719">
        <v>0</v>
      </c>
      <c r="V21" s="89"/>
      <c r="W21" s="89"/>
      <c r="X21" s="728" t="s">
        <v>9</v>
      </c>
    </row>
    <row r="22" spans="1:24" ht="52.7" customHeight="1" thickBot="1">
      <c r="A22" s="730"/>
      <c r="B22" s="730"/>
      <c r="C22" s="772" t="s">
        <v>8</v>
      </c>
      <c r="D22" s="732">
        <f t="shared" si="0"/>
        <v>6</v>
      </c>
      <c r="E22" s="732">
        <v>0</v>
      </c>
      <c r="F22" s="732">
        <v>0</v>
      </c>
      <c r="G22" s="732">
        <v>0</v>
      </c>
      <c r="H22" s="733">
        <v>3</v>
      </c>
      <c r="I22" s="733">
        <v>0</v>
      </c>
      <c r="J22" s="733">
        <v>0</v>
      </c>
      <c r="K22" s="733">
        <v>0</v>
      </c>
      <c r="L22" s="734">
        <v>0</v>
      </c>
      <c r="M22" s="732">
        <v>0</v>
      </c>
      <c r="N22" s="733">
        <v>0</v>
      </c>
      <c r="O22" s="734">
        <v>0</v>
      </c>
      <c r="P22" s="773">
        <v>0</v>
      </c>
      <c r="Q22" s="773">
        <v>3</v>
      </c>
      <c r="R22" s="773">
        <v>0</v>
      </c>
      <c r="S22" s="773">
        <v>0</v>
      </c>
      <c r="T22" s="773">
        <v>0</v>
      </c>
      <c r="U22" s="774">
        <v>0</v>
      </c>
      <c r="V22" s="791"/>
      <c r="W22" s="730"/>
      <c r="X22" s="775" t="s">
        <v>8</v>
      </c>
    </row>
    <row r="23" spans="1:24" ht="6.95" customHeight="1">
      <c r="A23" s="89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76"/>
    </row>
    <row r="24" spans="1:24" ht="13.5" customHeight="1">
      <c r="A24" s="123" t="s">
        <v>385</v>
      </c>
    </row>
    <row r="25" spans="1:24" ht="13.5" customHeight="1">
      <c r="A25" s="123" t="s">
        <v>389</v>
      </c>
    </row>
    <row r="26" spans="1:24" ht="17.25" customHeight="1">
      <c r="A26" s="123"/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4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6"/>
  <sheetViews>
    <sheetView view="pageBreakPreview" zoomScale="70" zoomScaleNormal="70" zoomScaleSheetLayoutView="70" workbookViewId="0"/>
  </sheetViews>
  <sheetFormatPr defaultRowHeight="17.25" customHeight="1"/>
  <cols>
    <col min="1" max="1" width="5.625" style="44" customWidth="1"/>
    <col min="2" max="2" width="10.25" style="44" customWidth="1"/>
    <col min="3" max="3" width="8.5" style="44" customWidth="1"/>
    <col min="4" max="12" width="10.375" style="44" customWidth="1"/>
    <col min="13" max="18" width="10.25" style="44" customWidth="1"/>
    <col min="19" max="19" width="10.625" style="44" customWidth="1"/>
    <col min="20" max="20" width="11" style="44" customWidth="1"/>
    <col min="21" max="21" width="10.125" style="44" customWidth="1"/>
    <col min="22" max="22" width="5.625" style="44" customWidth="1"/>
    <col min="23" max="23" width="10.25" style="44" customWidth="1"/>
    <col min="24" max="24" width="8.5" style="44" customWidth="1"/>
    <col min="25" max="16384" width="9" style="44"/>
  </cols>
  <sheetData>
    <row r="1" spans="1:24" ht="18" customHeight="1">
      <c r="A1" s="685" t="s">
        <v>376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0" t="s">
        <v>0</v>
      </c>
      <c r="B3" s="1120"/>
      <c r="C3" s="1121"/>
      <c r="D3" s="792" t="s">
        <v>52</v>
      </c>
      <c r="E3" s="687" t="s">
        <v>53</v>
      </c>
      <c r="F3" s="687" t="s">
        <v>54</v>
      </c>
      <c r="G3" s="687" t="s">
        <v>55</v>
      </c>
      <c r="H3" s="687" t="s">
        <v>56</v>
      </c>
      <c r="I3" s="687" t="s">
        <v>57</v>
      </c>
      <c r="J3" s="687" t="s">
        <v>58</v>
      </c>
      <c r="K3" s="687" t="s">
        <v>59</v>
      </c>
      <c r="L3" s="754" t="s">
        <v>60</v>
      </c>
      <c r="M3" s="686" t="s">
        <v>61</v>
      </c>
      <c r="N3" s="687" t="s">
        <v>62</v>
      </c>
      <c r="O3" s="687" t="s">
        <v>63</v>
      </c>
      <c r="P3" s="687" t="s">
        <v>64</v>
      </c>
      <c r="Q3" s="687" t="s">
        <v>65</v>
      </c>
      <c r="R3" s="687" t="s">
        <v>66</v>
      </c>
      <c r="S3" s="687" t="s">
        <v>67</v>
      </c>
      <c r="T3" s="687" t="s">
        <v>68</v>
      </c>
      <c r="U3" s="689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690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692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267" t="s">
        <v>85</v>
      </c>
      <c r="T4" s="267" t="s">
        <v>86</v>
      </c>
      <c r="U4" s="694" t="s">
        <v>87</v>
      </c>
      <c r="V4" s="1122"/>
      <c r="W4" s="1122"/>
      <c r="X4" s="1122"/>
    </row>
    <row r="5" spans="1:24" ht="52.7" customHeight="1">
      <c r="A5" s="699" t="s">
        <v>208</v>
      </c>
      <c r="B5" s="699"/>
      <c r="C5" s="695"/>
      <c r="D5" s="97">
        <f>SUM(E5:U5)</f>
        <v>231008</v>
      </c>
      <c r="E5" s="98">
        <v>0</v>
      </c>
      <c r="F5" s="98">
        <v>0</v>
      </c>
      <c r="G5" s="98">
        <v>0</v>
      </c>
      <c r="H5" s="98">
        <v>0</v>
      </c>
      <c r="I5" s="98">
        <v>0</v>
      </c>
      <c r="J5" s="98">
        <v>0</v>
      </c>
      <c r="K5" s="98">
        <v>231008</v>
      </c>
      <c r="L5" s="696">
        <v>0</v>
      </c>
      <c r="M5" s="97">
        <v>0</v>
      </c>
      <c r="N5" s="98">
        <v>0</v>
      </c>
      <c r="O5" s="696">
        <v>0</v>
      </c>
      <c r="P5" s="697">
        <v>0</v>
      </c>
      <c r="Q5" s="697">
        <v>0</v>
      </c>
      <c r="R5" s="697">
        <v>0</v>
      </c>
      <c r="S5" s="697">
        <v>0</v>
      </c>
      <c r="T5" s="697">
        <v>0</v>
      </c>
      <c r="U5" s="698">
        <v>0</v>
      </c>
      <c r="V5" s="699" t="s">
        <v>208</v>
      </c>
      <c r="W5" s="699"/>
      <c r="X5" s="699"/>
    </row>
    <row r="6" spans="1:24" ht="52.7" customHeight="1">
      <c r="A6" s="699" t="s">
        <v>249</v>
      </c>
      <c r="B6" s="699"/>
      <c r="C6" s="695"/>
      <c r="D6" s="97">
        <f t="shared" ref="D6:D22" si="0">SUM(E6:U6)</f>
        <v>263411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263411</v>
      </c>
      <c r="L6" s="696">
        <v>0</v>
      </c>
      <c r="M6" s="97">
        <v>0</v>
      </c>
      <c r="N6" s="98">
        <v>0</v>
      </c>
      <c r="O6" s="696">
        <v>0</v>
      </c>
      <c r="P6" s="697">
        <v>0</v>
      </c>
      <c r="Q6" s="697">
        <v>0</v>
      </c>
      <c r="R6" s="697">
        <v>0</v>
      </c>
      <c r="S6" s="697">
        <v>0</v>
      </c>
      <c r="T6" s="697">
        <v>0</v>
      </c>
      <c r="U6" s="698">
        <v>0</v>
      </c>
      <c r="V6" s="699" t="s">
        <v>249</v>
      </c>
      <c r="W6" s="699"/>
      <c r="X6" s="699"/>
    </row>
    <row r="7" spans="1:24" ht="52.7" customHeight="1">
      <c r="A7" s="56" t="s">
        <v>300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696"/>
      <c r="P7" s="793"/>
      <c r="Q7" s="793"/>
      <c r="R7" s="793"/>
      <c r="S7" s="793"/>
      <c r="T7" s="793"/>
      <c r="U7" s="794"/>
      <c r="V7" s="56" t="s">
        <v>300</v>
      </c>
      <c r="W7" s="56"/>
      <c r="X7" s="699"/>
    </row>
    <row r="8" spans="1:24" s="709" customFormat="1" ht="52.7" customHeight="1">
      <c r="A8" s="700"/>
      <c r="B8" s="700" t="s">
        <v>299</v>
      </c>
      <c r="C8" s="763"/>
      <c r="D8" s="702">
        <f t="shared" si="0"/>
        <v>36365</v>
      </c>
      <c r="E8" s="704">
        <v>0</v>
      </c>
      <c r="F8" s="704">
        <v>0</v>
      </c>
      <c r="G8" s="704">
        <v>0</v>
      </c>
      <c r="H8" s="704">
        <v>0</v>
      </c>
      <c r="I8" s="704">
        <v>0</v>
      </c>
      <c r="J8" s="704">
        <v>0</v>
      </c>
      <c r="K8" s="704">
        <v>36365</v>
      </c>
      <c r="L8" s="705">
        <v>0</v>
      </c>
      <c r="M8" s="702">
        <v>0</v>
      </c>
      <c r="N8" s="704">
        <v>0</v>
      </c>
      <c r="O8" s="705">
        <v>0</v>
      </c>
      <c r="P8" s="706">
        <v>0</v>
      </c>
      <c r="Q8" s="706">
        <v>0</v>
      </c>
      <c r="R8" s="706">
        <v>0</v>
      </c>
      <c r="S8" s="706">
        <v>0</v>
      </c>
      <c r="T8" s="706">
        <v>0</v>
      </c>
      <c r="U8" s="707">
        <v>0</v>
      </c>
      <c r="V8" s="700"/>
      <c r="W8" s="700" t="s">
        <v>299</v>
      </c>
      <c r="X8" s="708"/>
    </row>
    <row r="9" spans="1:24" s="709" customFormat="1" ht="52.7" customHeight="1">
      <c r="A9" s="700"/>
      <c r="B9" s="700" t="s">
        <v>360</v>
      </c>
      <c r="C9" s="763"/>
      <c r="D9" s="702">
        <f t="shared" si="0"/>
        <v>310</v>
      </c>
      <c r="E9" s="795">
        <v>0</v>
      </c>
      <c r="F9" s="795">
        <v>0</v>
      </c>
      <c r="G9" s="795">
        <v>0</v>
      </c>
      <c r="H9" s="795">
        <v>0</v>
      </c>
      <c r="I9" s="795">
        <v>0</v>
      </c>
      <c r="J9" s="795">
        <v>0</v>
      </c>
      <c r="K9" s="795">
        <v>310</v>
      </c>
      <c r="L9" s="705">
        <v>0</v>
      </c>
      <c r="M9" s="702">
        <v>0</v>
      </c>
      <c r="N9" s="704">
        <v>0</v>
      </c>
      <c r="O9" s="705">
        <v>0</v>
      </c>
      <c r="P9" s="706">
        <v>0</v>
      </c>
      <c r="Q9" s="706">
        <v>0</v>
      </c>
      <c r="R9" s="706">
        <v>0</v>
      </c>
      <c r="S9" s="706">
        <v>0</v>
      </c>
      <c r="T9" s="706">
        <v>0</v>
      </c>
      <c r="U9" s="707">
        <v>0</v>
      </c>
      <c r="V9" s="700"/>
      <c r="W9" s="700" t="s">
        <v>360</v>
      </c>
      <c r="X9" s="708"/>
    </row>
    <row r="10" spans="1:24" ht="52.7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710"/>
      <c r="P10" s="796"/>
      <c r="Q10" s="796"/>
      <c r="R10" s="796"/>
      <c r="S10" s="796"/>
      <c r="T10" s="796"/>
      <c r="U10" s="797"/>
      <c r="V10" s="798"/>
      <c r="W10" s="89"/>
      <c r="X10" s="713"/>
    </row>
    <row r="11" spans="1:24" ht="52.7" customHeight="1">
      <c r="A11" s="56" t="s">
        <v>361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85"/>
      <c r="Q11" s="85"/>
      <c r="R11" s="85"/>
      <c r="S11" s="85"/>
      <c r="T11" s="85"/>
      <c r="U11" s="799"/>
      <c r="V11" s="56" t="s">
        <v>361</v>
      </c>
      <c r="W11" s="56"/>
      <c r="X11" s="716"/>
    </row>
    <row r="12" spans="1:24" ht="52.7" customHeight="1">
      <c r="A12" s="83" t="s">
        <v>299</v>
      </c>
      <c r="B12" s="767"/>
      <c r="C12" s="768" t="s">
        <v>193</v>
      </c>
      <c r="D12" s="91">
        <f t="shared" si="0"/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710">
        <v>0</v>
      </c>
      <c r="M12" s="91">
        <v>0</v>
      </c>
      <c r="N12" s="91">
        <v>0</v>
      </c>
      <c r="O12" s="92">
        <v>0</v>
      </c>
      <c r="P12" s="718">
        <v>0</v>
      </c>
      <c r="Q12" s="718">
        <v>0</v>
      </c>
      <c r="R12" s="718">
        <v>0</v>
      </c>
      <c r="S12" s="718">
        <v>0</v>
      </c>
      <c r="T12" s="718">
        <v>0</v>
      </c>
      <c r="U12" s="719">
        <v>0</v>
      </c>
      <c r="V12" s="83" t="s">
        <v>299</v>
      </c>
      <c r="W12" s="767"/>
      <c r="X12" s="769" t="s">
        <v>386</v>
      </c>
    </row>
    <row r="13" spans="1:24" ht="52.7" customHeight="1">
      <c r="A13" s="89"/>
      <c r="B13" s="89"/>
      <c r="C13" s="768" t="s">
        <v>11</v>
      </c>
      <c r="D13" s="91">
        <f t="shared" si="0"/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710">
        <v>0</v>
      </c>
      <c r="M13" s="91">
        <v>0</v>
      </c>
      <c r="N13" s="91">
        <v>0</v>
      </c>
      <c r="O13" s="92">
        <v>0</v>
      </c>
      <c r="P13" s="718">
        <v>0</v>
      </c>
      <c r="Q13" s="718">
        <v>0</v>
      </c>
      <c r="R13" s="718">
        <v>0</v>
      </c>
      <c r="S13" s="718">
        <v>0</v>
      </c>
      <c r="T13" s="718">
        <v>0</v>
      </c>
      <c r="U13" s="719">
        <v>0</v>
      </c>
      <c r="V13" s="89"/>
      <c r="W13" s="89"/>
      <c r="X13" s="769" t="s">
        <v>11</v>
      </c>
    </row>
    <row r="14" spans="1:24" ht="52.7" customHeight="1">
      <c r="A14" s="89"/>
      <c r="B14" s="89"/>
      <c r="C14" s="768" t="s">
        <v>10</v>
      </c>
      <c r="D14" s="91">
        <f t="shared" si="0"/>
        <v>0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710">
        <v>0</v>
      </c>
      <c r="M14" s="91">
        <v>0</v>
      </c>
      <c r="N14" s="91">
        <v>0</v>
      </c>
      <c r="O14" s="92">
        <v>0</v>
      </c>
      <c r="P14" s="718">
        <v>0</v>
      </c>
      <c r="Q14" s="718">
        <v>0</v>
      </c>
      <c r="R14" s="718">
        <v>0</v>
      </c>
      <c r="S14" s="718">
        <v>0</v>
      </c>
      <c r="T14" s="718">
        <v>0</v>
      </c>
      <c r="U14" s="719">
        <v>0</v>
      </c>
      <c r="V14" s="89"/>
      <c r="W14" s="89"/>
      <c r="X14" s="769" t="s">
        <v>10</v>
      </c>
    </row>
    <row r="15" spans="1:24" ht="52.7" customHeight="1">
      <c r="A15" s="89"/>
      <c r="B15" s="89"/>
      <c r="C15" s="768" t="s">
        <v>9</v>
      </c>
      <c r="D15" s="91">
        <f t="shared" si="0"/>
        <v>0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710">
        <v>0</v>
      </c>
      <c r="M15" s="91">
        <v>0</v>
      </c>
      <c r="N15" s="91">
        <v>0</v>
      </c>
      <c r="O15" s="92">
        <v>0</v>
      </c>
      <c r="P15" s="718">
        <v>0</v>
      </c>
      <c r="Q15" s="718">
        <v>0</v>
      </c>
      <c r="R15" s="718">
        <v>0</v>
      </c>
      <c r="S15" s="718">
        <v>0</v>
      </c>
      <c r="T15" s="718">
        <v>0</v>
      </c>
      <c r="U15" s="719">
        <v>0</v>
      </c>
      <c r="V15" s="89"/>
      <c r="W15" s="89"/>
      <c r="X15" s="769" t="s">
        <v>9</v>
      </c>
    </row>
    <row r="16" spans="1:24" ht="52.7" customHeight="1">
      <c r="A16" s="89"/>
      <c r="B16" s="89"/>
      <c r="C16" s="768" t="s">
        <v>8</v>
      </c>
      <c r="D16" s="91">
        <f t="shared" si="0"/>
        <v>0</v>
      </c>
      <c r="E16" s="91">
        <v>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710">
        <v>0</v>
      </c>
      <c r="M16" s="91">
        <v>0</v>
      </c>
      <c r="N16" s="91">
        <v>0</v>
      </c>
      <c r="O16" s="92">
        <v>0</v>
      </c>
      <c r="P16" s="718">
        <v>0</v>
      </c>
      <c r="Q16" s="718">
        <v>0</v>
      </c>
      <c r="R16" s="718">
        <v>0</v>
      </c>
      <c r="S16" s="718">
        <v>0</v>
      </c>
      <c r="T16" s="718">
        <v>0</v>
      </c>
      <c r="U16" s="719">
        <v>0</v>
      </c>
      <c r="V16" s="89"/>
      <c r="W16" s="89"/>
      <c r="X16" s="769" t="s">
        <v>8</v>
      </c>
    </row>
    <row r="17" spans="1:24" s="643" customFormat="1" ht="52.7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4" ht="52.7" customHeight="1">
      <c r="A18" s="83" t="s">
        <v>360</v>
      </c>
      <c r="B18" s="767"/>
      <c r="C18" s="771" t="s">
        <v>386</v>
      </c>
      <c r="D18" s="91">
        <f t="shared" si="0"/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710">
        <v>0</v>
      </c>
      <c r="M18" s="91">
        <v>0</v>
      </c>
      <c r="N18" s="92">
        <v>0</v>
      </c>
      <c r="O18" s="92">
        <v>0</v>
      </c>
      <c r="P18" s="718">
        <v>0</v>
      </c>
      <c r="Q18" s="718">
        <v>0</v>
      </c>
      <c r="R18" s="718">
        <v>0</v>
      </c>
      <c r="S18" s="718">
        <v>0</v>
      </c>
      <c r="T18" s="718">
        <v>0</v>
      </c>
      <c r="U18" s="719">
        <v>0</v>
      </c>
      <c r="V18" s="83" t="s">
        <v>360</v>
      </c>
      <c r="W18" s="767"/>
      <c r="X18" s="728" t="s">
        <v>386</v>
      </c>
    </row>
    <row r="19" spans="1:24" ht="52.7" customHeight="1">
      <c r="A19" s="89"/>
      <c r="B19" s="89"/>
      <c r="C19" s="771" t="s">
        <v>11</v>
      </c>
      <c r="D19" s="91">
        <f t="shared" si="0"/>
        <v>0</v>
      </c>
      <c r="E19" s="91">
        <v>0</v>
      </c>
      <c r="F19" s="91">
        <v>0</v>
      </c>
      <c r="G19" s="91">
        <v>0</v>
      </c>
      <c r="H19" s="92">
        <v>0</v>
      </c>
      <c r="I19" s="92">
        <v>0</v>
      </c>
      <c r="J19" s="92">
        <v>0</v>
      </c>
      <c r="K19" s="92">
        <v>0</v>
      </c>
      <c r="L19" s="710">
        <v>0</v>
      </c>
      <c r="M19" s="91">
        <v>0</v>
      </c>
      <c r="N19" s="92">
        <v>0</v>
      </c>
      <c r="O19" s="92">
        <v>0</v>
      </c>
      <c r="P19" s="718">
        <v>0</v>
      </c>
      <c r="Q19" s="718">
        <v>0</v>
      </c>
      <c r="R19" s="718">
        <v>0</v>
      </c>
      <c r="S19" s="718">
        <v>0</v>
      </c>
      <c r="T19" s="718">
        <v>0</v>
      </c>
      <c r="U19" s="719">
        <v>0</v>
      </c>
      <c r="V19" s="89"/>
      <c r="W19" s="89"/>
      <c r="X19" s="728" t="s">
        <v>11</v>
      </c>
    </row>
    <row r="20" spans="1:24" ht="52.7" customHeight="1">
      <c r="A20" s="89"/>
      <c r="B20" s="89"/>
      <c r="C20" s="771" t="s">
        <v>10</v>
      </c>
      <c r="D20" s="91">
        <f t="shared" si="0"/>
        <v>0</v>
      </c>
      <c r="E20" s="91">
        <v>0</v>
      </c>
      <c r="F20" s="91">
        <v>0</v>
      </c>
      <c r="G20" s="91">
        <v>0</v>
      </c>
      <c r="H20" s="92">
        <v>0</v>
      </c>
      <c r="I20" s="92">
        <v>0</v>
      </c>
      <c r="J20" s="92">
        <v>0</v>
      </c>
      <c r="K20" s="92">
        <v>0</v>
      </c>
      <c r="L20" s="710">
        <v>0</v>
      </c>
      <c r="M20" s="91">
        <v>0</v>
      </c>
      <c r="N20" s="92">
        <v>0</v>
      </c>
      <c r="O20" s="92">
        <v>0</v>
      </c>
      <c r="P20" s="718">
        <v>0</v>
      </c>
      <c r="Q20" s="718">
        <v>0</v>
      </c>
      <c r="R20" s="718">
        <v>0</v>
      </c>
      <c r="S20" s="718">
        <v>0</v>
      </c>
      <c r="T20" s="718">
        <v>0</v>
      </c>
      <c r="U20" s="719">
        <v>0</v>
      </c>
      <c r="V20" s="89"/>
      <c r="W20" s="89"/>
      <c r="X20" s="728" t="s">
        <v>10</v>
      </c>
    </row>
    <row r="21" spans="1:24" ht="52.7" customHeight="1">
      <c r="A21" s="89"/>
      <c r="B21" s="89"/>
      <c r="C21" s="771" t="s">
        <v>9</v>
      </c>
      <c r="D21" s="91">
        <f t="shared" si="0"/>
        <v>0</v>
      </c>
      <c r="E21" s="91">
        <v>0</v>
      </c>
      <c r="F21" s="91">
        <v>0</v>
      </c>
      <c r="G21" s="91">
        <v>0</v>
      </c>
      <c r="H21" s="92">
        <v>0</v>
      </c>
      <c r="I21" s="92">
        <v>0</v>
      </c>
      <c r="J21" s="92">
        <v>0</v>
      </c>
      <c r="K21" s="92">
        <v>0</v>
      </c>
      <c r="L21" s="710">
        <v>0</v>
      </c>
      <c r="M21" s="91">
        <v>0</v>
      </c>
      <c r="N21" s="92">
        <v>0</v>
      </c>
      <c r="O21" s="92">
        <v>0</v>
      </c>
      <c r="P21" s="718">
        <v>0</v>
      </c>
      <c r="Q21" s="718">
        <v>0</v>
      </c>
      <c r="R21" s="718">
        <v>0</v>
      </c>
      <c r="S21" s="718">
        <v>0</v>
      </c>
      <c r="T21" s="718">
        <v>0</v>
      </c>
      <c r="U21" s="719">
        <v>0</v>
      </c>
      <c r="V21" s="798"/>
      <c r="W21" s="89"/>
      <c r="X21" s="728" t="s">
        <v>9</v>
      </c>
    </row>
    <row r="22" spans="1:24" ht="52.7" customHeight="1" thickBot="1">
      <c r="A22" s="730"/>
      <c r="B22" s="730"/>
      <c r="C22" s="772" t="s">
        <v>8</v>
      </c>
      <c r="D22" s="732">
        <f t="shared" si="0"/>
        <v>0</v>
      </c>
      <c r="E22" s="732">
        <v>0</v>
      </c>
      <c r="F22" s="732">
        <v>0</v>
      </c>
      <c r="G22" s="732">
        <v>0</v>
      </c>
      <c r="H22" s="733">
        <v>0</v>
      </c>
      <c r="I22" s="733">
        <v>0</v>
      </c>
      <c r="J22" s="733">
        <v>0</v>
      </c>
      <c r="K22" s="733">
        <v>0</v>
      </c>
      <c r="L22" s="734">
        <v>0</v>
      </c>
      <c r="M22" s="732">
        <v>0</v>
      </c>
      <c r="N22" s="733">
        <v>0</v>
      </c>
      <c r="O22" s="734">
        <v>0</v>
      </c>
      <c r="P22" s="773">
        <v>0</v>
      </c>
      <c r="Q22" s="773">
        <v>0</v>
      </c>
      <c r="R22" s="773">
        <v>0</v>
      </c>
      <c r="S22" s="773">
        <v>0</v>
      </c>
      <c r="T22" s="773">
        <v>0</v>
      </c>
      <c r="U22" s="774">
        <v>0</v>
      </c>
      <c r="V22" s="791"/>
      <c r="W22" s="730"/>
      <c r="X22" s="775" t="s">
        <v>8</v>
      </c>
    </row>
    <row r="23" spans="1:24" ht="6.95" customHeight="1">
      <c r="A23" s="756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28"/>
    </row>
    <row r="24" spans="1:24" ht="12.95" customHeight="1">
      <c r="A24" s="123" t="s">
        <v>385</v>
      </c>
    </row>
    <row r="25" spans="1:24" ht="12.95" customHeight="1">
      <c r="A25" s="123" t="s">
        <v>389</v>
      </c>
    </row>
    <row r="26" spans="1:24" ht="17.25" customHeight="1">
      <c r="A26" s="123"/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4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6"/>
  <sheetViews>
    <sheetView view="pageBreakPreview" zoomScale="70" zoomScaleNormal="70" zoomScaleSheetLayoutView="70" workbookViewId="0"/>
  </sheetViews>
  <sheetFormatPr defaultRowHeight="17.25" customHeight="1"/>
  <cols>
    <col min="1" max="1" width="5.625" style="44" customWidth="1"/>
    <col min="2" max="2" width="10.25" style="44" customWidth="1"/>
    <col min="3" max="3" width="8.5" style="44" customWidth="1"/>
    <col min="4" max="12" width="10.375" style="44" customWidth="1"/>
    <col min="13" max="18" width="10.25" style="44" customWidth="1"/>
    <col min="19" max="19" width="10.625" style="44" customWidth="1"/>
    <col min="20" max="20" width="11" style="44" customWidth="1"/>
    <col min="21" max="21" width="10.125" style="44" customWidth="1"/>
    <col min="22" max="22" width="5.625" style="44" customWidth="1"/>
    <col min="23" max="23" width="10.25" style="44" customWidth="1"/>
    <col min="24" max="24" width="8.5" style="44" customWidth="1"/>
    <col min="25" max="16384" width="9" style="44"/>
  </cols>
  <sheetData>
    <row r="1" spans="1:24" ht="18" customHeight="1">
      <c r="A1" s="685" t="s">
        <v>377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0" t="s">
        <v>0</v>
      </c>
      <c r="B3" s="1120"/>
      <c r="C3" s="1121"/>
      <c r="D3" s="740" t="s">
        <v>52</v>
      </c>
      <c r="E3" s="741" t="s">
        <v>53</v>
      </c>
      <c r="F3" s="741" t="s">
        <v>54</v>
      </c>
      <c r="G3" s="741" t="s">
        <v>55</v>
      </c>
      <c r="H3" s="741" t="s">
        <v>56</v>
      </c>
      <c r="I3" s="741" t="s">
        <v>57</v>
      </c>
      <c r="J3" s="741" t="s">
        <v>58</v>
      </c>
      <c r="K3" s="741" t="s">
        <v>59</v>
      </c>
      <c r="L3" s="754" t="s">
        <v>60</v>
      </c>
      <c r="M3" s="743" t="s">
        <v>61</v>
      </c>
      <c r="N3" s="741" t="s">
        <v>62</v>
      </c>
      <c r="O3" s="741" t="s">
        <v>63</v>
      </c>
      <c r="P3" s="741" t="s">
        <v>64</v>
      </c>
      <c r="Q3" s="741" t="s">
        <v>65</v>
      </c>
      <c r="R3" s="752" t="s">
        <v>66</v>
      </c>
      <c r="S3" s="741" t="s">
        <v>67</v>
      </c>
      <c r="T3" s="741" t="s">
        <v>68</v>
      </c>
      <c r="U3" s="689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745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692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746" t="s">
        <v>84</v>
      </c>
      <c r="S4" s="691" t="s">
        <v>85</v>
      </c>
      <c r="T4" s="691" t="s">
        <v>86</v>
      </c>
      <c r="U4" s="694" t="s">
        <v>87</v>
      </c>
      <c r="V4" s="1122"/>
      <c r="W4" s="1122"/>
      <c r="X4" s="1122"/>
    </row>
    <row r="5" spans="1:24" ht="52.7" customHeight="1">
      <c r="A5" s="699" t="s">
        <v>208</v>
      </c>
      <c r="B5" s="699"/>
      <c r="C5" s="695"/>
      <c r="D5" s="97">
        <f>SUM(E5:U5)</f>
        <v>78484</v>
      </c>
      <c r="E5" s="98">
        <v>9444</v>
      </c>
      <c r="F5" s="98">
        <v>0</v>
      </c>
      <c r="G5" s="98">
        <v>0</v>
      </c>
      <c r="H5" s="98">
        <v>0</v>
      </c>
      <c r="I5" s="98">
        <v>0</v>
      </c>
      <c r="J5" s="98">
        <v>0</v>
      </c>
      <c r="K5" s="98">
        <v>0</v>
      </c>
      <c r="L5" s="696">
        <v>0</v>
      </c>
      <c r="M5" s="97">
        <v>5973</v>
      </c>
      <c r="N5" s="98">
        <v>0</v>
      </c>
      <c r="O5" s="696">
        <v>3213</v>
      </c>
      <c r="P5" s="697">
        <v>42875</v>
      </c>
      <c r="Q5" s="697">
        <v>0</v>
      </c>
      <c r="R5" s="697">
        <v>12</v>
      </c>
      <c r="S5" s="697">
        <v>0</v>
      </c>
      <c r="T5" s="697">
        <v>16967</v>
      </c>
      <c r="U5" s="698">
        <v>0</v>
      </c>
      <c r="V5" s="699" t="s">
        <v>208</v>
      </c>
      <c r="W5" s="699"/>
      <c r="X5" s="699"/>
    </row>
    <row r="6" spans="1:24" ht="52.7" customHeight="1">
      <c r="A6" s="699" t="s">
        <v>249</v>
      </c>
      <c r="B6" s="699"/>
      <c r="C6" s="695"/>
      <c r="D6" s="97">
        <f t="shared" ref="D6:D22" si="0">SUM(E6:U6)</f>
        <v>282542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696">
        <v>0</v>
      </c>
      <c r="M6" s="97">
        <v>0</v>
      </c>
      <c r="N6" s="98">
        <v>0</v>
      </c>
      <c r="O6" s="696">
        <v>0</v>
      </c>
      <c r="P6" s="697">
        <v>202129</v>
      </c>
      <c r="Q6" s="697">
        <v>0</v>
      </c>
      <c r="R6" s="697">
        <v>0</v>
      </c>
      <c r="S6" s="697">
        <v>0</v>
      </c>
      <c r="T6" s="697">
        <v>80413</v>
      </c>
      <c r="U6" s="698">
        <v>0</v>
      </c>
      <c r="V6" s="699" t="s">
        <v>249</v>
      </c>
      <c r="W6" s="699"/>
      <c r="X6" s="699"/>
    </row>
    <row r="7" spans="1:24" ht="52.7" customHeight="1">
      <c r="A7" s="56" t="s">
        <v>356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696"/>
      <c r="P7" s="697"/>
      <c r="Q7" s="697"/>
      <c r="R7" s="697"/>
      <c r="S7" s="697"/>
      <c r="T7" s="697"/>
      <c r="U7" s="698"/>
      <c r="V7" s="56" t="s">
        <v>356</v>
      </c>
      <c r="W7" s="56"/>
      <c r="X7" s="699"/>
    </row>
    <row r="8" spans="1:24" s="709" customFormat="1" ht="52.7" customHeight="1">
      <c r="A8" s="700"/>
      <c r="B8" s="700" t="s">
        <v>357</v>
      </c>
      <c r="C8" s="763"/>
      <c r="D8" s="702">
        <f t="shared" si="0"/>
        <v>120306.33</v>
      </c>
      <c r="E8" s="704">
        <v>0</v>
      </c>
      <c r="F8" s="704">
        <v>0</v>
      </c>
      <c r="G8" s="704">
        <v>0</v>
      </c>
      <c r="H8" s="704">
        <v>0</v>
      </c>
      <c r="I8" s="704">
        <v>0</v>
      </c>
      <c r="J8" s="704">
        <v>0</v>
      </c>
      <c r="K8" s="704">
        <v>0</v>
      </c>
      <c r="L8" s="705">
        <v>0</v>
      </c>
      <c r="M8" s="702">
        <v>0</v>
      </c>
      <c r="N8" s="704">
        <v>0</v>
      </c>
      <c r="O8" s="705">
        <v>0</v>
      </c>
      <c r="P8" s="706">
        <v>100324.33</v>
      </c>
      <c r="Q8" s="706">
        <v>0</v>
      </c>
      <c r="R8" s="706">
        <v>0</v>
      </c>
      <c r="S8" s="706">
        <v>0</v>
      </c>
      <c r="T8" s="706">
        <v>19982</v>
      </c>
      <c r="U8" s="707">
        <v>0</v>
      </c>
      <c r="V8" s="700"/>
      <c r="W8" s="700" t="s">
        <v>357</v>
      </c>
      <c r="X8" s="708"/>
    </row>
    <row r="9" spans="1:24" s="709" customFormat="1" ht="52.7" customHeight="1">
      <c r="A9" s="700"/>
      <c r="B9" s="700" t="s">
        <v>358</v>
      </c>
      <c r="C9" s="763"/>
      <c r="D9" s="702">
        <f t="shared" si="0"/>
        <v>54.5</v>
      </c>
      <c r="E9" s="704">
        <v>0</v>
      </c>
      <c r="F9" s="704">
        <v>0</v>
      </c>
      <c r="G9" s="704">
        <v>0</v>
      </c>
      <c r="H9" s="704">
        <v>0</v>
      </c>
      <c r="I9" s="704">
        <v>0</v>
      </c>
      <c r="J9" s="704">
        <v>0</v>
      </c>
      <c r="K9" s="704">
        <v>0</v>
      </c>
      <c r="L9" s="705">
        <v>0</v>
      </c>
      <c r="M9" s="702">
        <v>13</v>
      </c>
      <c r="N9" s="704">
        <v>0</v>
      </c>
      <c r="O9" s="705">
        <v>40</v>
      </c>
      <c r="P9" s="706">
        <v>0.5</v>
      </c>
      <c r="Q9" s="706">
        <v>0</v>
      </c>
      <c r="R9" s="706">
        <v>0</v>
      </c>
      <c r="S9" s="706">
        <v>1</v>
      </c>
      <c r="T9" s="706">
        <v>0</v>
      </c>
      <c r="U9" s="707">
        <v>0</v>
      </c>
      <c r="V9" s="700"/>
      <c r="W9" s="700" t="s">
        <v>358</v>
      </c>
      <c r="X9" s="708"/>
    </row>
    <row r="10" spans="1:24" ht="52.7" customHeight="1">
      <c r="A10" s="89"/>
      <c r="B10" s="89"/>
      <c r="C10" s="765"/>
      <c r="D10" s="800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710"/>
      <c r="P10" s="711"/>
      <c r="Q10" s="711"/>
      <c r="R10" s="711"/>
      <c r="S10" s="711"/>
      <c r="T10" s="711"/>
      <c r="U10" s="712"/>
      <c r="V10" s="89"/>
      <c r="W10" s="89"/>
      <c r="X10" s="713"/>
    </row>
    <row r="11" spans="1:24" ht="52.7" customHeight="1">
      <c r="A11" s="56" t="s">
        <v>359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359</v>
      </c>
      <c r="W11" s="56"/>
      <c r="X11" s="716"/>
    </row>
    <row r="12" spans="1:24" ht="52.7" customHeight="1">
      <c r="A12" s="83" t="s">
        <v>357</v>
      </c>
      <c r="B12" s="767"/>
      <c r="C12" s="768" t="s">
        <v>193</v>
      </c>
      <c r="D12" s="91">
        <f t="shared" si="0"/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710">
        <v>0</v>
      </c>
      <c r="M12" s="91">
        <v>0</v>
      </c>
      <c r="N12" s="91">
        <v>0</v>
      </c>
      <c r="O12" s="92">
        <v>0</v>
      </c>
      <c r="P12" s="718">
        <v>0</v>
      </c>
      <c r="Q12" s="718">
        <v>0</v>
      </c>
      <c r="R12" s="718">
        <v>0</v>
      </c>
      <c r="S12" s="718">
        <v>0</v>
      </c>
      <c r="T12" s="718">
        <v>0</v>
      </c>
      <c r="U12" s="719">
        <v>0</v>
      </c>
      <c r="V12" s="83" t="s">
        <v>357</v>
      </c>
      <c r="W12" s="767"/>
      <c r="X12" s="769" t="s">
        <v>386</v>
      </c>
    </row>
    <row r="13" spans="1:24" ht="52.7" customHeight="1">
      <c r="A13" s="89"/>
      <c r="B13" s="89"/>
      <c r="C13" s="768" t="s">
        <v>11</v>
      </c>
      <c r="D13" s="91">
        <f t="shared" si="0"/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710">
        <v>0</v>
      </c>
      <c r="M13" s="91">
        <v>0</v>
      </c>
      <c r="N13" s="91">
        <v>0</v>
      </c>
      <c r="O13" s="92">
        <v>0</v>
      </c>
      <c r="P13" s="718">
        <v>0</v>
      </c>
      <c r="Q13" s="718">
        <v>0</v>
      </c>
      <c r="R13" s="718">
        <v>0</v>
      </c>
      <c r="S13" s="718">
        <v>0</v>
      </c>
      <c r="T13" s="718">
        <v>0</v>
      </c>
      <c r="U13" s="719">
        <v>0</v>
      </c>
      <c r="V13" s="89"/>
      <c r="W13" s="89"/>
      <c r="X13" s="769" t="s">
        <v>11</v>
      </c>
    </row>
    <row r="14" spans="1:24" ht="52.7" customHeight="1">
      <c r="A14" s="89"/>
      <c r="B14" s="89"/>
      <c r="C14" s="768" t="s">
        <v>10</v>
      </c>
      <c r="D14" s="91">
        <f t="shared" si="0"/>
        <v>38908.33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710">
        <v>0</v>
      </c>
      <c r="M14" s="91">
        <v>0</v>
      </c>
      <c r="N14" s="91">
        <v>0</v>
      </c>
      <c r="O14" s="92">
        <v>0</v>
      </c>
      <c r="P14" s="718">
        <v>38908.33</v>
      </c>
      <c r="Q14" s="718">
        <v>0</v>
      </c>
      <c r="R14" s="718">
        <v>0</v>
      </c>
      <c r="S14" s="718">
        <v>0</v>
      </c>
      <c r="T14" s="718">
        <v>0</v>
      </c>
      <c r="U14" s="719">
        <v>0</v>
      </c>
      <c r="V14" s="89"/>
      <c r="W14" s="89"/>
      <c r="X14" s="769" t="s">
        <v>10</v>
      </c>
    </row>
    <row r="15" spans="1:24" ht="52.7" customHeight="1">
      <c r="A15" s="89"/>
      <c r="B15" s="89"/>
      <c r="C15" s="768" t="s">
        <v>9</v>
      </c>
      <c r="D15" s="91">
        <f t="shared" si="0"/>
        <v>81398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710">
        <v>0</v>
      </c>
      <c r="M15" s="91">
        <v>0</v>
      </c>
      <c r="N15" s="91">
        <v>0</v>
      </c>
      <c r="O15" s="92">
        <v>0</v>
      </c>
      <c r="P15" s="718">
        <v>61416</v>
      </c>
      <c r="Q15" s="718">
        <v>0</v>
      </c>
      <c r="R15" s="718">
        <v>0</v>
      </c>
      <c r="S15" s="718">
        <v>0</v>
      </c>
      <c r="T15" s="718">
        <v>19982</v>
      </c>
      <c r="U15" s="719">
        <v>0</v>
      </c>
      <c r="V15" s="89"/>
      <c r="W15" s="89"/>
      <c r="X15" s="769" t="s">
        <v>9</v>
      </c>
    </row>
    <row r="16" spans="1:24" ht="52.7" customHeight="1">
      <c r="A16" s="89"/>
      <c r="B16" s="89"/>
      <c r="C16" s="768" t="s">
        <v>8</v>
      </c>
      <c r="D16" s="91">
        <f t="shared" si="0"/>
        <v>0</v>
      </c>
      <c r="E16" s="91">
        <v>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710">
        <v>0</v>
      </c>
      <c r="M16" s="91">
        <v>0</v>
      </c>
      <c r="N16" s="91">
        <v>0</v>
      </c>
      <c r="O16" s="92">
        <v>0</v>
      </c>
      <c r="P16" s="718">
        <v>0</v>
      </c>
      <c r="Q16" s="718">
        <v>0</v>
      </c>
      <c r="R16" s="718">
        <v>0</v>
      </c>
      <c r="S16" s="718">
        <v>0</v>
      </c>
      <c r="T16" s="718">
        <v>0</v>
      </c>
      <c r="U16" s="719">
        <v>0</v>
      </c>
      <c r="V16" s="89"/>
      <c r="W16" s="89"/>
      <c r="X16" s="769" t="s">
        <v>8</v>
      </c>
    </row>
    <row r="17" spans="1:24" ht="52.7" customHeight="1">
      <c r="A17" s="89"/>
      <c r="B17" s="89"/>
      <c r="C17" s="768"/>
      <c r="D17" s="737"/>
      <c r="E17" s="801"/>
      <c r="F17" s="801"/>
      <c r="G17" s="802"/>
      <c r="H17" s="737"/>
      <c r="I17" s="801"/>
      <c r="J17" s="802"/>
      <c r="K17" s="737"/>
      <c r="L17" s="801"/>
      <c r="M17" s="803"/>
      <c r="N17" s="737"/>
      <c r="O17" s="801"/>
      <c r="P17" s="804"/>
      <c r="Q17" s="804"/>
      <c r="R17" s="804"/>
      <c r="S17" s="805"/>
      <c r="T17" s="738"/>
      <c r="U17" s="806"/>
      <c r="V17" s="89"/>
      <c r="W17" s="89"/>
      <c r="X17" s="769"/>
    </row>
    <row r="18" spans="1:24" ht="52.7" customHeight="1">
      <c r="A18" s="89" t="s">
        <v>347</v>
      </c>
      <c r="B18" s="89"/>
      <c r="C18" s="768" t="s">
        <v>386</v>
      </c>
      <c r="D18" s="807">
        <f t="shared" si="0"/>
        <v>40</v>
      </c>
      <c r="E18" s="802">
        <v>0</v>
      </c>
      <c r="F18" s="802">
        <v>0</v>
      </c>
      <c r="G18" s="802">
        <v>0</v>
      </c>
      <c r="H18" s="802">
        <v>0</v>
      </c>
      <c r="I18" s="802">
        <v>0</v>
      </c>
      <c r="J18" s="802">
        <v>0</v>
      </c>
      <c r="K18" s="802">
        <v>0</v>
      </c>
      <c r="L18" s="737">
        <v>0</v>
      </c>
      <c r="M18" s="803">
        <v>0</v>
      </c>
      <c r="N18" s="802">
        <v>0</v>
      </c>
      <c r="O18" s="802">
        <v>40</v>
      </c>
      <c r="P18" s="808">
        <v>0</v>
      </c>
      <c r="Q18" s="808">
        <v>0</v>
      </c>
      <c r="R18" s="808">
        <v>0</v>
      </c>
      <c r="S18" s="808">
        <v>0</v>
      </c>
      <c r="T18" s="808">
        <v>0</v>
      </c>
      <c r="U18" s="809">
        <v>0</v>
      </c>
      <c r="V18" s="89" t="s">
        <v>347</v>
      </c>
      <c r="W18" s="89"/>
      <c r="X18" s="769" t="s">
        <v>386</v>
      </c>
    </row>
    <row r="19" spans="1:24" ht="52.7" customHeight="1">
      <c r="A19" s="89"/>
      <c r="B19" s="89"/>
      <c r="C19" s="768" t="s">
        <v>11</v>
      </c>
      <c r="D19" s="807">
        <f t="shared" si="0"/>
        <v>3</v>
      </c>
      <c r="E19" s="802">
        <v>0</v>
      </c>
      <c r="F19" s="802">
        <v>0</v>
      </c>
      <c r="G19" s="802">
        <v>0</v>
      </c>
      <c r="H19" s="802">
        <v>0</v>
      </c>
      <c r="I19" s="802">
        <v>0</v>
      </c>
      <c r="J19" s="802">
        <v>0</v>
      </c>
      <c r="K19" s="810">
        <v>0</v>
      </c>
      <c r="L19" s="737">
        <v>0</v>
      </c>
      <c r="M19" s="803">
        <v>3</v>
      </c>
      <c r="N19" s="802">
        <v>0</v>
      </c>
      <c r="O19" s="802">
        <v>0</v>
      </c>
      <c r="P19" s="808">
        <v>0</v>
      </c>
      <c r="Q19" s="808">
        <v>0</v>
      </c>
      <c r="R19" s="808">
        <v>0</v>
      </c>
      <c r="S19" s="808">
        <v>0</v>
      </c>
      <c r="T19" s="808">
        <v>0</v>
      </c>
      <c r="U19" s="809">
        <v>0</v>
      </c>
      <c r="V19" s="89"/>
      <c r="W19" s="89"/>
      <c r="X19" s="769" t="s">
        <v>11</v>
      </c>
    </row>
    <row r="20" spans="1:24" ht="52.7" customHeight="1">
      <c r="A20" s="89"/>
      <c r="B20" s="89"/>
      <c r="C20" s="768" t="s">
        <v>10</v>
      </c>
      <c r="D20" s="807">
        <f t="shared" si="0"/>
        <v>3.5</v>
      </c>
      <c r="E20" s="802">
        <v>0</v>
      </c>
      <c r="F20" s="802">
        <v>0</v>
      </c>
      <c r="G20" s="802">
        <v>0</v>
      </c>
      <c r="H20" s="802">
        <v>0</v>
      </c>
      <c r="I20" s="802">
        <v>0</v>
      </c>
      <c r="J20" s="802">
        <v>0</v>
      </c>
      <c r="K20" s="802">
        <v>0</v>
      </c>
      <c r="L20" s="737">
        <v>0</v>
      </c>
      <c r="M20" s="803">
        <v>3</v>
      </c>
      <c r="N20" s="802">
        <v>0</v>
      </c>
      <c r="O20" s="802">
        <v>0</v>
      </c>
      <c r="P20" s="808">
        <v>0.5</v>
      </c>
      <c r="Q20" s="808">
        <v>0</v>
      </c>
      <c r="R20" s="808">
        <v>0</v>
      </c>
      <c r="S20" s="808">
        <v>0</v>
      </c>
      <c r="T20" s="808">
        <v>0</v>
      </c>
      <c r="U20" s="809">
        <v>0</v>
      </c>
      <c r="V20" s="89"/>
      <c r="W20" s="89"/>
      <c r="X20" s="769" t="s">
        <v>10</v>
      </c>
    </row>
    <row r="21" spans="1:24" ht="52.7" customHeight="1">
      <c r="A21" s="89"/>
      <c r="B21" s="89"/>
      <c r="C21" s="768" t="s">
        <v>9</v>
      </c>
      <c r="D21" s="807">
        <f t="shared" si="0"/>
        <v>1</v>
      </c>
      <c r="E21" s="802">
        <v>0</v>
      </c>
      <c r="F21" s="802">
        <v>0</v>
      </c>
      <c r="G21" s="802">
        <v>0</v>
      </c>
      <c r="H21" s="802">
        <v>0</v>
      </c>
      <c r="I21" s="802">
        <v>0</v>
      </c>
      <c r="J21" s="802">
        <v>0</v>
      </c>
      <c r="K21" s="802">
        <v>0</v>
      </c>
      <c r="L21" s="737">
        <v>0</v>
      </c>
      <c r="M21" s="803">
        <v>0</v>
      </c>
      <c r="N21" s="802">
        <v>0</v>
      </c>
      <c r="O21" s="802">
        <v>0</v>
      </c>
      <c r="P21" s="808">
        <v>0</v>
      </c>
      <c r="Q21" s="808">
        <v>0</v>
      </c>
      <c r="R21" s="808">
        <v>0</v>
      </c>
      <c r="S21" s="808">
        <v>1</v>
      </c>
      <c r="T21" s="808">
        <v>0</v>
      </c>
      <c r="U21" s="809">
        <v>0</v>
      </c>
      <c r="V21" s="89"/>
      <c r="W21" s="89"/>
      <c r="X21" s="769" t="s">
        <v>9</v>
      </c>
    </row>
    <row r="22" spans="1:24" ht="52.7" customHeight="1" thickBot="1">
      <c r="A22" s="730"/>
      <c r="B22" s="730"/>
      <c r="C22" s="811" t="s">
        <v>8</v>
      </c>
      <c r="D22" s="812">
        <f t="shared" si="0"/>
        <v>0</v>
      </c>
      <c r="E22" s="813">
        <v>0</v>
      </c>
      <c r="F22" s="813">
        <v>0</v>
      </c>
      <c r="G22" s="813">
        <v>0</v>
      </c>
      <c r="H22" s="813">
        <v>0</v>
      </c>
      <c r="I22" s="813">
        <v>0</v>
      </c>
      <c r="J22" s="813">
        <v>0</v>
      </c>
      <c r="K22" s="813">
        <v>0</v>
      </c>
      <c r="L22" s="814">
        <v>0</v>
      </c>
      <c r="M22" s="815">
        <v>0</v>
      </c>
      <c r="N22" s="813">
        <v>0</v>
      </c>
      <c r="O22" s="813">
        <v>0</v>
      </c>
      <c r="P22" s="816">
        <v>0</v>
      </c>
      <c r="Q22" s="816">
        <v>0</v>
      </c>
      <c r="R22" s="816">
        <v>0</v>
      </c>
      <c r="S22" s="816">
        <v>0</v>
      </c>
      <c r="T22" s="816">
        <v>0</v>
      </c>
      <c r="U22" s="817">
        <v>0</v>
      </c>
      <c r="V22" s="89"/>
      <c r="W22" s="89"/>
      <c r="X22" s="769" t="s">
        <v>8</v>
      </c>
    </row>
    <row r="23" spans="1:24" ht="6.95" customHeight="1">
      <c r="A23" s="89"/>
      <c r="B23" s="89"/>
      <c r="C23" s="769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756"/>
      <c r="W23" s="756"/>
      <c r="X23" s="818"/>
    </row>
    <row r="24" spans="1:24" ht="13.5" customHeight="1">
      <c r="A24" s="123" t="s">
        <v>385</v>
      </c>
    </row>
    <row r="25" spans="1:24" ht="13.5" customHeight="1">
      <c r="A25" s="123" t="s">
        <v>389</v>
      </c>
    </row>
    <row r="26" spans="1:24" ht="17.25" customHeight="1">
      <c r="A26" s="123"/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4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6"/>
  <sheetViews>
    <sheetView view="pageBreakPreview" zoomScale="70" zoomScaleNormal="70" zoomScaleSheetLayoutView="70" workbookViewId="0"/>
  </sheetViews>
  <sheetFormatPr defaultRowHeight="17.25" customHeight="1"/>
  <cols>
    <col min="1" max="1" width="5.625" style="44" customWidth="1"/>
    <col min="2" max="2" width="10.25" style="44" customWidth="1"/>
    <col min="3" max="3" width="8.5" style="44" customWidth="1"/>
    <col min="4" max="21" width="13.375" style="44" customWidth="1"/>
    <col min="22" max="22" width="5.625" style="44" customWidth="1"/>
    <col min="23" max="23" width="10.25" style="44" customWidth="1"/>
    <col min="24" max="24" width="8.5" style="44" customWidth="1"/>
    <col min="25" max="16384" width="9" style="44"/>
  </cols>
  <sheetData>
    <row r="1" spans="1:24" ht="18" customHeight="1">
      <c r="A1" s="685" t="s">
        <v>378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0" t="s">
        <v>0</v>
      </c>
      <c r="B3" s="1120"/>
      <c r="C3" s="1121"/>
      <c r="D3" s="686" t="s">
        <v>52</v>
      </c>
      <c r="E3" s="687" t="s">
        <v>53</v>
      </c>
      <c r="F3" s="687" t="s">
        <v>54</v>
      </c>
      <c r="G3" s="687" t="s">
        <v>55</v>
      </c>
      <c r="H3" s="687" t="s">
        <v>56</v>
      </c>
      <c r="I3" s="687" t="s">
        <v>57</v>
      </c>
      <c r="J3" s="687" t="s">
        <v>58</v>
      </c>
      <c r="K3" s="687" t="s">
        <v>59</v>
      </c>
      <c r="L3" s="688" t="s">
        <v>60</v>
      </c>
      <c r="M3" s="686" t="s">
        <v>61</v>
      </c>
      <c r="N3" s="687" t="s">
        <v>62</v>
      </c>
      <c r="O3" s="687" t="s">
        <v>63</v>
      </c>
      <c r="P3" s="752" t="s">
        <v>64</v>
      </c>
      <c r="Q3" s="687" t="s">
        <v>65</v>
      </c>
      <c r="R3" s="687" t="s">
        <v>66</v>
      </c>
      <c r="S3" s="687" t="s">
        <v>67</v>
      </c>
      <c r="T3" s="687" t="s">
        <v>68</v>
      </c>
      <c r="U3" s="783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690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692" t="s">
        <v>78</v>
      </c>
      <c r="M4" s="690" t="s">
        <v>79</v>
      </c>
      <c r="N4" s="691" t="s">
        <v>80</v>
      </c>
      <c r="O4" s="691" t="s">
        <v>81</v>
      </c>
      <c r="P4" s="746" t="s">
        <v>82</v>
      </c>
      <c r="Q4" s="691" t="s">
        <v>83</v>
      </c>
      <c r="R4" s="691" t="s">
        <v>84</v>
      </c>
      <c r="S4" s="691" t="s">
        <v>85</v>
      </c>
      <c r="T4" s="691" t="s">
        <v>86</v>
      </c>
      <c r="U4" s="784" t="s">
        <v>87</v>
      </c>
      <c r="V4" s="1122"/>
      <c r="W4" s="1122"/>
      <c r="X4" s="1122"/>
    </row>
    <row r="5" spans="1:24" ht="52.35" customHeight="1">
      <c r="A5" s="66" t="s">
        <v>208</v>
      </c>
      <c r="B5" s="699"/>
      <c r="C5" s="757"/>
      <c r="D5" s="97">
        <f>SUM(E5:U5)</f>
        <v>208392</v>
      </c>
      <c r="E5" s="98">
        <v>0</v>
      </c>
      <c r="F5" s="98">
        <v>0</v>
      </c>
      <c r="G5" s="98">
        <v>7138</v>
      </c>
      <c r="H5" s="98">
        <v>13593</v>
      </c>
      <c r="I5" s="98">
        <v>0</v>
      </c>
      <c r="J5" s="98">
        <v>0</v>
      </c>
      <c r="K5" s="98">
        <v>0</v>
      </c>
      <c r="L5" s="696">
        <v>0</v>
      </c>
      <c r="M5" s="97">
        <v>30975</v>
      </c>
      <c r="N5" s="98">
        <v>65372</v>
      </c>
      <c r="O5" s="98">
        <v>596</v>
      </c>
      <c r="P5" s="714">
        <v>78635</v>
      </c>
      <c r="Q5" s="714">
        <v>10397</v>
      </c>
      <c r="R5" s="714">
        <v>1296</v>
      </c>
      <c r="S5" s="714">
        <v>0</v>
      </c>
      <c r="T5" s="714">
        <v>390</v>
      </c>
      <c r="U5" s="715">
        <v>0</v>
      </c>
      <c r="V5" s="66" t="s">
        <v>208</v>
      </c>
      <c r="W5" s="699"/>
      <c r="X5" s="699"/>
    </row>
    <row r="6" spans="1:24" ht="52.35" customHeight="1">
      <c r="A6" s="66" t="s">
        <v>249</v>
      </c>
      <c r="B6" s="699"/>
      <c r="C6" s="695"/>
      <c r="D6" s="97">
        <f t="shared" ref="D6:D22" si="0">SUM(E6:U6)</f>
        <v>652965</v>
      </c>
      <c r="E6" s="98">
        <v>0</v>
      </c>
      <c r="F6" s="98">
        <v>0</v>
      </c>
      <c r="G6" s="98">
        <v>1174</v>
      </c>
      <c r="H6" s="98">
        <v>0</v>
      </c>
      <c r="I6" s="98">
        <v>0</v>
      </c>
      <c r="J6" s="98">
        <v>0</v>
      </c>
      <c r="K6" s="98">
        <v>0</v>
      </c>
      <c r="L6" s="696">
        <v>0</v>
      </c>
      <c r="M6" s="97">
        <v>0</v>
      </c>
      <c r="N6" s="98">
        <v>307607</v>
      </c>
      <c r="O6" s="98">
        <v>0</v>
      </c>
      <c r="P6" s="714">
        <v>338041</v>
      </c>
      <c r="Q6" s="714">
        <v>0</v>
      </c>
      <c r="R6" s="714">
        <v>6143</v>
      </c>
      <c r="S6" s="714">
        <v>0</v>
      </c>
      <c r="T6" s="714">
        <v>0</v>
      </c>
      <c r="U6" s="715">
        <v>0</v>
      </c>
      <c r="V6" s="66" t="s">
        <v>249</v>
      </c>
      <c r="W6" s="699"/>
      <c r="X6" s="699"/>
    </row>
    <row r="7" spans="1:24" ht="52.35" customHeight="1">
      <c r="A7" s="56" t="s">
        <v>209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98"/>
      <c r="P7" s="714"/>
      <c r="Q7" s="714"/>
      <c r="R7" s="714"/>
      <c r="S7" s="714"/>
      <c r="T7" s="714"/>
      <c r="U7" s="715"/>
      <c r="V7" s="56" t="s">
        <v>209</v>
      </c>
      <c r="W7" s="56"/>
      <c r="X7" s="699"/>
    </row>
    <row r="8" spans="1:24" s="709" customFormat="1" ht="52.35" customHeight="1">
      <c r="A8" s="700"/>
      <c r="B8" s="700" t="s">
        <v>271</v>
      </c>
      <c r="C8" s="763"/>
      <c r="D8" s="702">
        <f t="shared" si="0"/>
        <v>163325.26</v>
      </c>
      <c r="E8" s="704">
        <v>0</v>
      </c>
      <c r="F8" s="704">
        <v>0</v>
      </c>
      <c r="G8" s="704">
        <v>1500</v>
      </c>
      <c r="H8" s="704">
        <v>0</v>
      </c>
      <c r="I8" s="704">
        <v>0</v>
      </c>
      <c r="J8" s="704">
        <v>0</v>
      </c>
      <c r="K8" s="704">
        <v>0</v>
      </c>
      <c r="L8" s="705">
        <v>0</v>
      </c>
      <c r="M8" s="702">
        <v>0</v>
      </c>
      <c r="N8" s="704">
        <v>78969</v>
      </c>
      <c r="O8" s="704">
        <v>0</v>
      </c>
      <c r="P8" s="704">
        <v>81056.259999999995</v>
      </c>
      <c r="Q8" s="704">
        <v>0</v>
      </c>
      <c r="R8" s="704">
        <v>1800</v>
      </c>
      <c r="S8" s="704">
        <v>0</v>
      </c>
      <c r="T8" s="704">
        <v>0</v>
      </c>
      <c r="U8" s="777">
        <v>0</v>
      </c>
      <c r="V8" s="700"/>
      <c r="W8" s="700" t="s">
        <v>271</v>
      </c>
      <c r="X8" s="708"/>
    </row>
    <row r="9" spans="1:24" s="709" customFormat="1" ht="52.35" customHeight="1">
      <c r="A9" s="700"/>
      <c r="B9" s="700" t="s">
        <v>347</v>
      </c>
      <c r="C9" s="763"/>
      <c r="D9" s="702">
        <f t="shared" si="0"/>
        <v>142</v>
      </c>
      <c r="E9" s="703">
        <v>0</v>
      </c>
      <c r="F9" s="703">
        <v>0</v>
      </c>
      <c r="G9" s="703">
        <v>0</v>
      </c>
      <c r="H9" s="703">
        <v>25</v>
      </c>
      <c r="I9" s="703">
        <v>0</v>
      </c>
      <c r="J9" s="704">
        <v>0</v>
      </c>
      <c r="K9" s="704">
        <v>0</v>
      </c>
      <c r="L9" s="705">
        <v>0</v>
      </c>
      <c r="M9" s="702">
        <v>40</v>
      </c>
      <c r="N9" s="704">
        <v>1</v>
      </c>
      <c r="O9" s="704">
        <v>25</v>
      </c>
      <c r="P9" s="704">
        <v>17</v>
      </c>
      <c r="Q9" s="704">
        <v>29</v>
      </c>
      <c r="R9" s="704">
        <v>0</v>
      </c>
      <c r="S9" s="704">
        <v>0</v>
      </c>
      <c r="T9" s="704">
        <v>5</v>
      </c>
      <c r="U9" s="777">
        <v>0</v>
      </c>
      <c r="V9" s="700"/>
      <c r="W9" s="700" t="s">
        <v>347</v>
      </c>
      <c r="X9" s="708"/>
    </row>
    <row r="10" spans="1:24" ht="52.35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92"/>
      <c r="P10" s="718"/>
      <c r="Q10" s="718"/>
      <c r="R10" s="718"/>
      <c r="S10" s="718"/>
      <c r="T10" s="718"/>
      <c r="U10" s="719"/>
      <c r="V10" s="89"/>
      <c r="W10" s="89"/>
      <c r="X10" s="713"/>
    </row>
    <row r="11" spans="1:24" ht="52.35" customHeight="1">
      <c r="A11" s="56" t="s">
        <v>350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350</v>
      </c>
      <c r="W11" s="56"/>
      <c r="X11" s="716"/>
    </row>
    <row r="12" spans="1:24" ht="52.35" customHeight="1">
      <c r="A12" s="83" t="s">
        <v>271</v>
      </c>
      <c r="B12" s="767"/>
      <c r="C12" s="768" t="s">
        <v>193</v>
      </c>
      <c r="D12" s="91">
        <f t="shared" si="0"/>
        <v>79439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710">
        <v>0</v>
      </c>
      <c r="M12" s="91">
        <v>0</v>
      </c>
      <c r="N12" s="92">
        <v>0</v>
      </c>
      <c r="O12" s="92">
        <v>0</v>
      </c>
      <c r="P12" s="718">
        <v>79439</v>
      </c>
      <c r="Q12" s="718">
        <v>0</v>
      </c>
      <c r="R12" s="718">
        <v>0</v>
      </c>
      <c r="S12" s="718">
        <v>0</v>
      </c>
      <c r="T12" s="718">
        <v>0</v>
      </c>
      <c r="U12" s="719">
        <v>0</v>
      </c>
      <c r="V12" s="83" t="s">
        <v>271</v>
      </c>
      <c r="W12" s="767"/>
      <c r="X12" s="769" t="s">
        <v>386</v>
      </c>
    </row>
    <row r="13" spans="1:24" ht="52.35" customHeight="1">
      <c r="A13" s="89"/>
      <c r="B13" s="89"/>
      <c r="C13" s="768" t="s">
        <v>11</v>
      </c>
      <c r="D13" s="91">
        <f t="shared" si="0"/>
        <v>48969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710">
        <v>0</v>
      </c>
      <c r="M13" s="91">
        <v>0</v>
      </c>
      <c r="N13" s="92">
        <v>48969</v>
      </c>
      <c r="O13" s="92">
        <v>0</v>
      </c>
      <c r="P13" s="718">
        <v>0</v>
      </c>
      <c r="Q13" s="718">
        <v>0</v>
      </c>
      <c r="R13" s="718">
        <v>0</v>
      </c>
      <c r="S13" s="718">
        <v>0</v>
      </c>
      <c r="T13" s="718">
        <v>0</v>
      </c>
      <c r="U13" s="719">
        <v>0</v>
      </c>
      <c r="V13" s="89"/>
      <c r="W13" s="89"/>
      <c r="X13" s="769" t="s">
        <v>11</v>
      </c>
    </row>
    <row r="14" spans="1:24" ht="52.35" customHeight="1">
      <c r="A14" s="89"/>
      <c r="B14" s="89"/>
      <c r="C14" s="768" t="s">
        <v>10</v>
      </c>
      <c r="D14" s="91">
        <f t="shared" si="0"/>
        <v>32417.26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710">
        <v>0</v>
      </c>
      <c r="M14" s="91">
        <v>0</v>
      </c>
      <c r="N14" s="92">
        <v>30000</v>
      </c>
      <c r="O14" s="92">
        <v>0</v>
      </c>
      <c r="P14" s="718">
        <v>617.26</v>
      </c>
      <c r="Q14" s="718">
        <v>0</v>
      </c>
      <c r="R14" s="718">
        <v>1800</v>
      </c>
      <c r="S14" s="718">
        <v>0</v>
      </c>
      <c r="T14" s="718">
        <v>0</v>
      </c>
      <c r="U14" s="719">
        <v>0</v>
      </c>
      <c r="V14" s="89"/>
      <c r="W14" s="89"/>
      <c r="X14" s="769" t="s">
        <v>10</v>
      </c>
    </row>
    <row r="15" spans="1:24" ht="52.35" customHeight="1">
      <c r="A15" s="89"/>
      <c r="B15" s="89"/>
      <c r="C15" s="768" t="s">
        <v>9</v>
      </c>
      <c r="D15" s="91">
        <f t="shared" si="0"/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710">
        <v>0</v>
      </c>
      <c r="M15" s="91">
        <v>0</v>
      </c>
      <c r="N15" s="92">
        <v>0</v>
      </c>
      <c r="O15" s="92">
        <v>0</v>
      </c>
      <c r="P15" s="718">
        <v>0</v>
      </c>
      <c r="Q15" s="718">
        <v>0</v>
      </c>
      <c r="R15" s="718">
        <v>0</v>
      </c>
      <c r="S15" s="718">
        <v>0</v>
      </c>
      <c r="T15" s="718">
        <v>0</v>
      </c>
      <c r="U15" s="719">
        <v>0</v>
      </c>
      <c r="V15" s="89"/>
      <c r="W15" s="89"/>
      <c r="X15" s="769" t="s">
        <v>9</v>
      </c>
    </row>
    <row r="16" spans="1:24" ht="52.35" customHeight="1">
      <c r="A16" s="89"/>
      <c r="B16" s="89"/>
      <c r="C16" s="768" t="s">
        <v>8</v>
      </c>
      <c r="D16" s="91">
        <f t="shared" si="0"/>
        <v>1000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710">
        <v>0</v>
      </c>
      <c r="M16" s="91">
        <v>0</v>
      </c>
      <c r="N16" s="92">
        <v>0</v>
      </c>
      <c r="O16" s="92">
        <v>0</v>
      </c>
      <c r="P16" s="718">
        <v>1000</v>
      </c>
      <c r="Q16" s="718">
        <v>0</v>
      </c>
      <c r="R16" s="718">
        <v>0</v>
      </c>
      <c r="S16" s="718">
        <v>0</v>
      </c>
      <c r="T16" s="718">
        <v>0</v>
      </c>
      <c r="U16" s="719">
        <v>0</v>
      </c>
      <c r="V16" s="89"/>
      <c r="W16" s="89"/>
      <c r="X16" s="769" t="s">
        <v>8</v>
      </c>
    </row>
    <row r="17" spans="1:24" s="643" customFormat="1" ht="52.35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4" ht="52.35" customHeight="1">
      <c r="A18" s="83" t="s">
        <v>347</v>
      </c>
      <c r="B18" s="767"/>
      <c r="C18" s="771" t="s">
        <v>386</v>
      </c>
      <c r="D18" s="91">
        <f t="shared" si="0"/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710">
        <v>0</v>
      </c>
      <c r="M18" s="91">
        <v>0</v>
      </c>
      <c r="N18" s="92">
        <v>0</v>
      </c>
      <c r="O18" s="92">
        <v>0</v>
      </c>
      <c r="P18" s="718">
        <v>0</v>
      </c>
      <c r="Q18" s="718">
        <v>0</v>
      </c>
      <c r="R18" s="718">
        <v>0</v>
      </c>
      <c r="S18" s="718">
        <v>0</v>
      </c>
      <c r="T18" s="718">
        <v>0</v>
      </c>
      <c r="U18" s="719">
        <v>0</v>
      </c>
      <c r="V18" s="83" t="s">
        <v>347</v>
      </c>
      <c r="W18" s="767"/>
      <c r="X18" s="728" t="s">
        <v>386</v>
      </c>
    </row>
    <row r="19" spans="1:24" ht="52.35" customHeight="1">
      <c r="A19" s="89"/>
      <c r="B19" s="89"/>
      <c r="C19" s="771" t="s">
        <v>11</v>
      </c>
      <c r="D19" s="91">
        <f t="shared" si="0"/>
        <v>44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710">
        <v>0</v>
      </c>
      <c r="M19" s="91">
        <v>10</v>
      </c>
      <c r="N19" s="92">
        <v>0</v>
      </c>
      <c r="O19" s="92">
        <v>0</v>
      </c>
      <c r="P19" s="718">
        <v>0</v>
      </c>
      <c r="Q19" s="718">
        <v>29</v>
      </c>
      <c r="R19" s="718">
        <v>0</v>
      </c>
      <c r="S19" s="718">
        <v>0</v>
      </c>
      <c r="T19" s="718">
        <v>5</v>
      </c>
      <c r="U19" s="719">
        <v>0</v>
      </c>
      <c r="V19" s="89"/>
      <c r="W19" s="89"/>
      <c r="X19" s="728" t="s">
        <v>11</v>
      </c>
    </row>
    <row r="20" spans="1:24" ht="52.35" customHeight="1">
      <c r="A20" s="89"/>
      <c r="B20" s="89"/>
      <c r="C20" s="771" t="s">
        <v>10</v>
      </c>
      <c r="D20" s="91">
        <f t="shared" si="0"/>
        <v>6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710">
        <v>0</v>
      </c>
      <c r="M20" s="91">
        <v>6</v>
      </c>
      <c r="N20" s="92">
        <v>0</v>
      </c>
      <c r="O20" s="92">
        <v>0</v>
      </c>
      <c r="P20" s="718">
        <v>0</v>
      </c>
      <c r="Q20" s="718">
        <v>0</v>
      </c>
      <c r="R20" s="718">
        <v>0</v>
      </c>
      <c r="S20" s="718">
        <v>0</v>
      </c>
      <c r="T20" s="718">
        <v>0</v>
      </c>
      <c r="U20" s="719">
        <v>0</v>
      </c>
      <c r="V20" s="89"/>
      <c r="W20" s="89"/>
      <c r="X20" s="728" t="s">
        <v>10</v>
      </c>
    </row>
    <row r="21" spans="1:24" ht="52.35" customHeight="1">
      <c r="A21" s="89"/>
      <c r="B21" s="89"/>
      <c r="C21" s="771" t="s">
        <v>9</v>
      </c>
      <c r="D21" s="91">
        <f t="shared" si="0"/>
        <v>18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710">
        <v>0</v>
      </c>
      <c r="M21" s="91">
        <v>18</v>
      </c>
      <c r="N21" s="92">
        <v>0</v>
      </c>
      <c r="O21" s="92">
        <v>0</v>
      </c>
      <c r="P21" s="718">
        <v>0</v>
      </c>
      <c r="Q21" s="718">
        <v>0</v>
      </c>
      <c r="R21" s="718">
        <v>0</v>
      </c>
      <c r="S21" s="718">
        <v>0</v>
      </c>
      <c r="T21" s="718">
        <v>0</v>
      </c>
      <c r="U21" s="719">
        <v>0</v>
      </c>
      <c r="V21" s="89"/>
      <c r="W21" s="89"/>
      <c r="X21" s="728" t="s">
        <v>9</v>
      </c>
    </row>
    <row r="22" spans="1:24" ht="52.35" customHeight="1" thickBot="1">
      <c r="A22" s="730"/>
      <c r="B22" s="730"/>
      <c r="C22" s="772" t="s">
        <v>8</v>
      </c>
      <c r="D22" s="732">
        <f t="shared" si="0"/>
        <v>70</v>
      </c>
      <c r="E22" s="733">
        <v>0</v>
      </c>
      <c r="F22" s="733">
        <v>0</v>
      </c>
      <c r="G22" s="733">
        <v>0</v>
      </c>
      <c r="H22" s="733">
        <v>25</v>
      </c>
      <c r="I22" s="733">
        <v>0</v>
      </c>
      <c r="J22" s="733">
        <v>0</v>
      </c>
      <c r="K22" s="733">
        <v>0</v>
      </c>
      <c r="L22" s="734">
        <v>0</v>
      </c>
      <c r="M22" s="732">
        <v>3</v>
      </c>
      <c r="N22" s="733">
        <v>0</v>
      </c>
      <c r="O22" s="733">
        <v>25</v>
      </c>
      <c r="P22" s="735">
        <v>17</v>
      </c>
      <c r="Q22" s="735">
        <v>0</v>
      </c>
      <c r="R22" s="735">
        <v>0</v>
      </c>
      <c r="S22" s="735">
        <v>0</v>
      </c>
      <c r="T22" s="735">
        <v>0</v>
      </c>
      <c r="U22" s="736">
        <v>0</v>
      </c>
      <c r="V22" s="730"/>
      <c r="W22" s="730"/>
      <c r="X22" s="775" t="s">
        <v>8</v>
      </c>
    </row>
    <row r="23" spans="1:24" ht="6.95" customHeight="1">
      <c r="A23" s="89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76"/>
    </row>
    <row r="24" spans="1:24" ht="12.95" customHeight="1">
      <c r="A24" s="123" t="s">
        <v>385</v>
      </c>
    </row>
    <row r="25" spans="1:24" ht="12.95" customHeight="1">
      <c r="A25" s="123" t="s">
        <v>389</v>
      </c>
    </row>
    <row r="26" spans="1:24" ht="12.95" customHeight="1">
      <c r="A26" s="123" t="s">
        <v>362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3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5"/>
  <sheetViews>
    <sheetView view="pageBreakPreview" zoomScale="70" zoomScaleNormal="70" zoomScaleSheetLayoutView="70" workbookViewId="0"/>
  </sheetViews>
  <sheetFormatPr defaultRowHeight="17.25" customHeight="1"/>
  <cols>
    <col min="1" max="1" width="5.625" style="44" customWidth="1"/>
    <col min="2" max="2" width="10.25" style="44" customWidth="1"/>
    <col min="3" max="3" width="8.5" style="44" customWidth="1"/>
    <col min="4" max="21" width="12.25" style="44" customWidth="1"/>
    <col min="22" max="22" width="5.625" style="44" customWidth="1"/>
    <col min="23" max="23" width="10.25" style="44" customWidth="1"/>
    <col min="24" max="24" width="8.5" style="44" customWidth="1"/>
    <col min="25" max="16384" width="9" style="44"/>
  </cols>
  <sheetData>
    <row r="1" spans="1:24" ht="18" customHeight="1">
      <c r="A1" s="685" t="s">
        <v>379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0" t="s">
        <v>0</v>
      </c>
      <c r="B3" s="1120"/>
      <c r="C3" s="1121"/>
      <c r="D3" s="740" t="s">
        <v>52</v>
      </c>
      <c r="E3" s="741" t="s">
        <v>53</v>
      </c>
      <c r="F3" s="741" t="s">
        <v>54</v>
      </c>
      <c r="G3" s="741" t="s">
        <v>55</v>
      </c>
      <c r="H3" s="741" t="s">
        <v>56</v>
      </c>
      <c r="I3" s="741" t="s">
        <v>57</v>
      </c>
      <c r="J3" s="741" t="s">
        <v>58</v>
      </c>
      <c r="K3" s="741" t="s">
        <v>59</v>
      </c>
      <c r="L3" s="742" t="s">
        <v>60</v>
      </c>
      <c r="M3" s="743" t="s">
        <v>61</v>
      </c>
      <c r="N3" s="741" t="s">
        <v>62</v>
      </c>
      <c r="O3" s="741" t="s">
        <v>63</v>
      </c>
      <c r="P3" s="741" t="s">
        <v>64</v>
      </c>
      <c r="Q3" s="741" t="s">
        <v>65</v>
      </c>
      <c r="R3" s="741" t="s">
        <v>66</v>
      </c>
      <c r="S3" s="741" t="s">
        <v>67</v>
      </c>
      <c r="T3" s="741" t="s">
        <v>68</v>
      </c>
      <c r="U3" s="689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745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746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691" t="s">
        <v>85</v>
      </c>
      <c r="T4" s="691" t="s">
        <v>86</v>
      </c>
      <c r="U4" s="694" t="s">
        <v>87</v>
      </c>
      <c r="V4" s="1122"/>
      <c r="W4" s="1122"/>
      <c r="X4" s="1122"/>
    </row>
    <row r="5" spans="1:24" ht="52.7" customHeight="1">
      <c r="A5" s="66" t="s">
        <v>208</v>
      </c>
      <c r="B5" s="699"/>
      <c r="C5" s="695"/>
      <c r="D5" s="97">
        <f>SUM(E5:U5)</f>
        <v>260203</v>
      </c>
      <c r="E5" s="98">
        <v>0</v>
      </c>
      <c r="F5" s="98">
        <v>0</v>
      </c>
      <c r="G5" s="98">
        <v>13</v>
      </c>
      <c r="H5" s="98">
        <v>0</v>
      </c>
      <c r="I5" s="98">
        <v>0</v>
      </c>
      <c r="J5" s="98">
        <v>0</v>
      </c>
      <c r="K5" s="98">
        <v>41033</v>
      </c>
      <c r="L5" s="696">
        <v>0</v>
      </c>
      <c r="M5" s="97">
        <v>3871</v>
      </c>
      <c r="N5" s="98">
        <v>0</v>
      </c>
      <c r="O5" s="98">
        <v>0</v>
      </c>
      <c r="P5" s="714">
        <v>0</v>
      </c>
      <c r="Q5" s="714">
        <v>0</v>
      </c>
      <c r="R5" s="714">
        <v>0</v>
      </c>
      <c r="S5" s="714">
        <v>0</v>
      </c>
      <c r="T5" s="714">
        <v>0</v>
      </c>
      <c r="U5" s="715">
        <v>215286</v>
      </c>
      <c r="V5" s="66" t="s">
        <v>208</v>
      </c>
      <c r="W5" s="699"/>
      <c r="X5" s="759"/>
    </row>
    <row r="6" spans="1:24" ht="52.7" customHeight="1">
      <c r="A6" s="66" t="s">
        <v>249</v>
      </c>
      <c r="B6" s="699"/>
      <c r="C6" s="695"/>
      <c r="D6" s="97">
        <f t="shared" ref="D6:D22" si="0">SUM(E6:U6)</f>
        <v>1233190</v>
      </c>
      <c r="E6" s="98">
        <v>0</v>
      </c>
      <c r="F6" s="98">
        <v>0</v>
      </c>
      <c r="G6" s="98">
        <v>61</v>
      </c>
      <c r="H6" s="98">
        <v>0</v>
      </c>
      <c r="I6" s="98">
        <v>0</v>
      </c>
      <c r="J6" s="98">
        <v>0</v>
      </c>
      <c r="K6" s="98">
        <v>194469</v>
      </c>
      <c r="L6" s="696">
        <v>0</v>
      </c>
      <c r="M6" s="97">
        <v>18346</v>
      </c>
      <c r="N6" s="98">
        <v>0</v>
      </c>
      <c r="O6" s="98">
        <v>0</v>
      </c>
      <c r="P6" s="714">
        <v>0</v>
      </c>
      <c r="Q6" s="714">
        <v>0</v>
      </c>
      <c r="R6" s="714">
        <v>0</v>
      </c>
      <c r="S6" s="714">
        <v>0</v>
      </c>
      <c r="T6" s="714">
        <v>0</v>
      </c>
      <c r="U6" s="715">
        <v>1020314</v>
      </c>
      <c r="V6" s="66" t="s">
        <v>249</v>
      </c>
      <c r="W6" s="699"/>
      <c r="X6" s="699"/>
    </row>
    <row r="7" spans="1:24" ht="52.7" customHeight="1">
      <c r="A7" s="56" t="s">
        <v>209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98"/>
      <c r="P7" s="714"/>
      <c r="Q7" s="714"/>
      <c r="R7" s="714"/>
      <c r="S7" s="714"/>
      <c r="T7" s="714"/>
      <c r="U7" s="715"/>
      <c r="V7" s="56" t="s">
        <v>209</v>
      </c>
      <c r="W7" s="56"/>
      <c r="X7" s="699"/>
    </row>
    <row r="8" spans="1:24" s="709" customFormat="1" ht="52.7" customHeight="1">
      <c r="A8" s="700"/>
      <c r="B8" s="700" t="s">
        <v>271</v>
      </c>
      <c r="C8" s="763"/>
      <c r="D8" s="702">
        <f t="shared" si="0"/>
        <v>360570</v>
      </c>
      <c r="E8" s="704">
        <v>0</v>
      </c>
      <c r="F8" s="704">
        <v>0</v>
      </c>
      <c r="G8" s="704">
        <v>4350</v>
      </c>
      <c r="H8" s="704">
        <v>0</v>
      </c>
      <c r="I8" s="704">
        <v>0</v>
      </c>
      <c r="J8" s="704">
        <v>0</v>
      </c>
      <c r="K8" s="704">
        <v>41220</v>
      </c>
      <c r="L8" s="705">
        <v>0</v>
      </c>
      <c r="M8" s="702">
        <v>140000</v>
      </c>
      <c r="N8" s="704">
        <v>0</v>
      </c>
      <c r="O8" s="704">
        <v>0</v>
      </c>
      <c r="P8" s="704">
        <v>0</v>
      </c>
      <c r="Q8" s="704">
        <v>0</v>
      </c>
      <c r="R8" s="704">
        <v>0</v>
      </c>
      <c r="S8" s="704">
        <v>0</v>
      </c>
      <c r="T8" s="704">
        <v>0</v>
      </c>
      <c r="U8" s="777">
        <v>175000</v>
      </c>
      <c r="V8" s="700"/>
      <c r="W8" s="700" t="s">
        <v>299</v>
      </c>
      <c r="X8" s="708"/>
    </row>
    <row r="9" spans="1:24" s="709" customFormat="1" ht="52.7" customHeight="1">
      <c r="A9" s="700"/>
      <c r="B9" s="700" t="s">
        <v>360</v>
      </c>
      <c r="C9" s="763"/>
      <c r="D9" s="702">
        <f t="shared" si="0"/>
        <v>0</v>
      </c>
      <c r="E9" s="703">
        <v>0</v>
      </c>
      <c r="F9" s="703">
        <v>0</v>
      </c>
      <c r="G9" s="703">
        <v>0</v>
      </c>
      <c r="H9" s="703">
        <v>0</v>
      </c>
      <c r="I9" s="703">
        <v>0</v>
      </c>
      <c r="J9" s="704">
        <v>0</v>
      </c>
      <c r="K9" s="704">
        <v>0</v>
      </c>
      <c r="L9" s="705">
        <v>0</v>
      </c>
      <c r="M9" s="702">
        <v>0</v>
      </c>
      <c r="N9" s="704">
        <v>0</v>
      </c>
      <c r="O9" s="704">
        <v>0</v>
      </c>
      <c r="P9" s="704">
        <v>0</v>
      </c>
      <c r="Q9" s="704">
        <v>0</v>
      </c>
      <c r="R9" s="704">
        <v>0</v>
      </c>
      <c r="S9" s="704">
        <v>0</v>
      </c>
      <c r="T9" s="704">
        <v>0</v>
      </c>
      <c r="U9" s="777">
        <v>0</v>
      </c>
      <c r="V9" s="700"/>
      <c r="W9" s="700" t="s">
        <v>360</v>
      </c>
      <c r="X9" s="708"/>
    </row>
    <row r="10" spans="1:24" ht="52.7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92"/>
      <c r="P10" s="718"/>
      <c r="Q10" s="718"/>
      <c r="R10" s="718"/>
      <c r="S10" s="718"/>
      <c r="T10" s="718"/>
      <c r="U10" s="719"/>
      <c r="V10" s="89"/>
      <c r="W10" s="89"/>
      <c r="X10" s="713"/>
    </row>
    <row r="11" spans="1:24" ht="52.7" customHeight="1">
      <c r="A11" s="56" t="s">
        <v>361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361</v>
      </c>
      <c r="W11" s="56"/>
      <c r="X11" s="716"/>
    </row>
    <row r="12" spans="1:24" ht="52.7" customHeight="1">
      <c r="A12" s="83" t="s">
        <v>299</v>
      </c>
      <c r="B12" s="767"/>
      <c r="C12" s="768" t="s">
        <v>193</v>
      </c>
      <c r="D12" s="91">
        <f t="shared" si="0"/>
        <v>4350</v>
      </c>
      <c r="E12" s="92">
        <v>0</v>
      </c>
      <c r="F12" s="92">
        <v>0</v>
      </c>
      <c r="G12" s="92">
        <v>4350</v>
      </c>
      <c r="H12" s="92">
        <v>0</v>
      </c>
      <c r="I12" s="92">
        <v>0</v>
      </c>
      <c r="J12" s="92">
        <v>0</v>
      </c>
      <c r="K12" s="92">
        <v>0</v>
      </c>
      <c r="L12" s="710">
        <v>0</v>
      </c>
      <c r="M12" s="91">
        <v>0</v>
      </c>
      <c r="N12" s="92">
        <v>0</v>
      </c>
      <c r="O12" s="92">
        <v>0</v>
      </c>
      <c r="P12" s="718">
        <v>0</v>
      </c>
      <c r="Q12" s="92">
        <v>0</v>
      </c>
      <c r="R12" s="92">
        <v>0</v>
      </c>
      <c r="S12" s="92">
        <v>0</v>
      </c>
      <c r="T12" s="92">
        <v>0</v>
      </c>
      <c r="U12" s="719">
        <v>0</v>
      </c>
      <c r="V12" s="83" t="s">
        <v>299</v>
      </c>
      <c r="W12" s="767"/>
      <c r="X12" s="769" t="s">
        <v>386</v>
      </c>
    </row>
    <row r="13" spans="1:24" ht="52.7" customHeight="1">
      <c r="A13" s="89"/>
      <c r="B13" s="89"/>
      <c r="C13" s="768" t="s">
        <v>11</v>
      </c>
      <c r="D13" s="91">
        <f t="shared" si="0"/>
        <v>356220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41220</v>
      </c>
      <c r="L13" s="710">
        <v>0</v>
      </c>
      <c r="M13" s="91">
        <v>140000</v>
      </c>
      <c r="N13" s="92">
        <v>0</v>
      </c>
      <c r="O13" s="92">
        <v>0</v>
      </c>
      <c r="P13" s="718">
        <v>0</v>
      </c>
      <c r="Q13" s="92">
        <v>0</v>
      </c>
      <c r="R13" s="92">
        <v>0</v>
      </c>
      <c r="S13" s="92">
        <v>0</v>
      </c>
      <c r="T13" s="92">
        <v>0</v>
      </c>
      <c r="U13" s="719">
        <v>175000</v>
      </c>
      <c r="V13" s="89"/>
      <c r="W13" s="89"/>
      <c r="X13" s="769" t="s">
        <v>11</v>
      </c>
    </row>
    <row r="14" spans="1:24" ht="52.7" customHeight="1">
      <c r="A14" s="89"/>
      <c r="B14" s="89"/>
      <c r="C14" s="768" t="s">
        <v>10</v>
      </c>
      <c r="D14" s="91">
        <f t="shared" si="0"/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710">
        <v>0</v>
      </c>
      <c r="M14" s="91">
        <v>0</v>
      </c>
      <c r="N14" s="92">
        <v>0</v>
      </c>
      <c r="O14" s="92">
        <v>0</v>
      </c>
      <c r="P14" s="718">
        <v>0</v>
      </c>
      <c r="Q14" s="92">
        <v>0</v>
      </c>
      <c r="R14" s="92">
        <v>0</v>
      </c>
      <c r="S14" s="92">
        <v>0</v>
      </c>
      <c r="T14" s="92">
        <v>0</v>
      </c>
      <c r="U14" s="719">
        <v>0</v>
      </c>
      <c r="V14" s="89"/>
      <c r="W14" s="89"/>
      <c r="X14" s="769" t="s">
        <v>10</v>
      </c>
    </row>
    <row r="15" spans="1:24" ht="52.7" customHeight="1">
      <c r="A15" s="89"/>
      <c r="B15" s="89"/>
      <c r="C15" s="768" t="s">
        <v>9</v>
      </c>
      <c r="D15" s="91">
        <f t="shared" si="0"/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710">
        <v>0</v>
      </c>
      <c r="M15" s="91">
        <v>0</v>
      </c>
      <c r="N15" s="92">
        <v>0</v>
      </c>
      <c r="O15" s="92">
        <v>0</v>
      </c>
      <c r="P15" s="718">
        <v>0</v>
      </c>
      <c r="Q15" s="92">
        <v>0</v>
      </c>
      <c r="R15" s="92">
        <v>0</v>
      </c>
      <c r="S15" s="92">
        <v>0</v>
      </c>
      <c r="T15" s="92">
        <v>0</v>
      </c>
      <c r="U15" s="719">
        <v>0</v>
      </c>
      <c r="V15" s="89"/>
      <c r="W15" s="89"/>
      <c r="X15" s="769" t="s">
        <v>9</v>
      </c>
    </row>
    <row r="16" spans="1:24" ht="52.7" customHeight="1">
      <c r="A16" s="89"/>
      <c r="B16" s="89"/>
      <c r="C16" s="768" t="s">
        <v>8</v>
      </c>
      <c r="D16" s="91">
        <f t="shared" si="0"/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710">
        <v>0</v>
      </c>
      <c r="M16" s="91">
        <v>0</v>
      </c>
      <c r="N16" s="92">
        <v>0</v>
      </c>
      <c r="O16" s="92">
        <v>0</v>
      </c>
      <c r="P16" s="718">
        <v>0</v>
      </c>
      <c r="Q16" s="92">
        <v>0</v>
      </c>
      <c r="R16" s="92">
        <v>0</v>
      </c>
      <c r="S16" s="92">
        <v>0</v>
      </c>
      <c r="T16" s="92">
        <v>0</v>
      </c>
      <c r="U16" s="719">
        <v>0</v>
      </c>
      <c r="V16" s="89"/>
      <c r="W16" s="89"/>
      <c r="X16" s="769" t="s">
        <v>8</v>
      </c>
    </row>
    <row r="17" spans="1:24" s="643" customFormat="1" ht="52.7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4" ht="52.7" customHeight="1">
      <c r="A18" s="83" t="s">
        <v>360</v>
      </c>
      <c r="B18" s="767"/>
      <c r="C18" s="771" t="s">
        <v>386</v>
      </c>
      <c r="D18" s="91">
        <f t="shared" si="0"/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710">
        <v>0</v>
      </c>
      <c r="M18" s="91">
        <v>0</v>
      </c>
      <c r="N18" s="92">
        <v>0</v>
      </c>
      <c r="O18" s="92">
        <v>0</v>
      </c>
      <c r="P18" s="718">
        <v>0</v>
      </c>
      <c r="Q18" s="718">
        <v>0</v>
      </c>
      <c r="R18" s="718">
        <v>0</v>
      </c>
      <c r="S18" s="718">
        <v>0</v>
      </c>
      <c r="T18" s="718">
        <v>0</v>
      </c>
      <c r="U18" s="719">
        <v>0</v>
      </c>
      <c r="V18" s="83" t="s">
        <v>347</v>
      </c>
      <c r="W18" s="767"/>
      <c r="X18" s="728" t="s">
        <v>386</v>
      </c>
    </row>
    <row r="19" spans="1:24" ht="52.7" customHeight="1">
      <c r="A19" s="89"/>
      <c r="B19" s="89"/>
      <c r="C19" s="771" t="s">
        <v>11</v>
      </c>
      <c r="D19" s="91">
        <f t="shared" si="0"/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710">
        <v>0</v>
      </c>
      <c r="M19" s="91">
        <v>0</v>
      </c>
      <c r="N19" s="92">
        <v>0</v>
      </c>
      <c r="O19" s="92">
        <v>0</v>
      </c>
      <c r="P19" s="718">
        <v>0</v>
      </c>
      <c r="Q19" s="718">
        <v>0</v>
      </c>
      <c r="R19" s="718">
        <v>0</v>
      </c>
      <c r="S19" s="718">
        <v>0</v>
      </c>
      <c r="T19" s="718">
        <v>0</v>
      </c>
      <c r="U19" s="719">
        <v>0</v>
      </c>
      <c r="V19" s="89"/>
      <c r="W19" s="89"/>
      <c r="X19" s="728" t="s">
        <v>11</v>
      </c>
    </row>
    <row r="20" spans="1:24" ht="52.7" customHeight="1">
      <c r="A20" s="89"/>
      <c r="B20" s="89"/>
      <c r="C20" s="771" t="s">
        <v>10</v>
      </c>
      <c r="D20" s="91">
        <f t="shared" si="0"/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710">
        <v>0</v>
      </c>
      <c r="M20" s="91">
        <v>0</v>
      </c>
      <c r="N20" s="92">
        <v>0</v>
      </c>
      <c r="O20" s="92">
        <v>0</v>
      </c>
      <c r="P20" s="718">
        <v>0</v>
      </c>
      <c r="Q20" s="718">
        <v>0</v>
      </c>
      <c r="R20" s="718">
        <v>0</v>
      </c>
      <c r="S20" s="718">
        <v>0</v>
      </c>
      <c r="T20" s="718">
        <v>0</v>
      </c>
      <c r="U20" s="719">
        <v>0</v>
      </c>
      <c r="V20" s="89"/>
      <c r="W20" s="89"/>
      <c r="X20" s="728" t="s">
        <v>10</v>
      </c>
    </row>
    <row r="21" spans="1:24" ht="52.7" customHeight="1">
      <c r="A21" s="89"/>
      <c r="B21" s="89"/>
      <c r="C21" s="771" t="s">
        <v>9</v>
      </c>
      <c r="D21" s="91">
        <f t="shared" si="0"/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710">
        <v>0</v>
      </c>
      <c r="M21" s="91">
        <v>0</v>
      </c>
      <c r="N21" s="92">
        <v>0</v>
      </c>
      <c r="O21" s="92">
        <v>0</v>
      </c>
      <c r="P21" s="718">
        <v>0</v>
      </c>
      <c r="Q21" s="718">
        <v>0</v>
      </c>
      <c r="R21" s="718">
        <v>0</v>
      </c>
      <c r="S21" s="718">
        <v>0</v>
      </c>
      <c r="T21" s="718">
        <v>0</v>
      </c>
      <c r="U21" s="719">
        <v>0</v>
      </c>
      <c r="V21" s="89"/>
      <c r="W21" s="89"/>
      <c r="X21" s="728" t="s">
        <v>9</v>
      </c>
    </row>
    <row r="22" spans="1:24" ht="52.7" customHeight="1" thickBot="1">
      <c r="A22" s="730"/>
      <c r="B22" s="730"/>
      <c r="C22" s="772" t="s">
        <v>8</v>
      </c>
      <c r="D22" s="732">
        <f t="shared" si="0"/>
        <v>0</v>
      </c>
      <c r="E22" s="733">
        <v>0</v>
      </c>
      <c r="F22" s="733">
        <v>0</v>
      </c>
      <c r="G22" s="733">
        <v>0</v>
      </c>
      <c r="H22" s="733">
        <v>0</v>
      </c>
      <c r="I22" s="733">
        <v>0</v>
      </c>
      <c r="J22" s="733">
        <v>0</v>
      </c>
      <c r="K22" s="733">
        <v>0</v>
      </c>
      <c r="L22" s="734">
        <v>0</v>
      </c>
      <c r="M22" s="732">
        <v>0</v>
      </c>
      <c r="N22" s="733">
        <v>0</v>
      </c>
      <c r="O22" s="733">
        <v>0</v>
      </c>
      <c r="P22" s="735">
        <v>0</v>
      </c>
      <c r="Q22" s="735">
        <v>0</v>
      </c>
      <c r="R22" s="735">
        <v>0</v>
      </c>
      <c r="S22" s="735">
        <v>0</v>
      </c>
      <c r="T22" s="735">
        <v>0</v>
      </c>
      <c r="U22" s="736">
        <v>0</v>
      </c>
      <c r="V22" s="730"/>
      <c r="W22" s="730"/>
      <c r="X22" s="775" t="s">
        <v>8</v>
      </c>
    </row>
    <row r="23" spans="1:24" ht="6.95" customHeight="1">
      <c r="A23" s="89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28"/>
    </row>
    <row r="24" spans="1:24" ht="12.95" customHeight="1">
      <c r="A24" s="123" t="s">
        <v>385</v>
      </c>
    </row>
    <row r="25" spans="1:24" ht="12.95" customHeight="1">
      <c r="A25" s="123" t="s">
        <v>389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4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5"/>
  <sheetViews>
    <sheetView view="pageBreakPreview" zoomScale="70" zoomScaleNormal="70" zoomScaleSheetLayoutView="70" workbookViewId="0"/>
  </sheetViews>
  <sheetFormatPr defaultRowHeight="16.5"/>
  <cols>
    <col min="1" max="1" width="5.625" style="44" customWidth="1"/>
    <col min="2" max="2" width="10.25" style="44" customWidth="1"/>
    <col min="3" max="3" width="8.5" style="44" customWidth="1"/>
    <col min="4" max="21" width="14.625" style="44" customWidth="1"/>
    <col min="22" max="22" width="5.625" style="44" customWidth="1"/>
    <col min="23" max="23" width="10.25" style="44" customWidth="1"/>
    <col min="24" max="24" width="8.5" style="44" customWidth="1"/>
    <col min="25" max="16384" width="9" style="44"/>
  </cols>
  <sheetData>
    <row r="1" spans="1:24" ht="26.25">
      <c r="A1" s="685" t="s">
        <v>380</v>
      </c>
      <c r="B1" s="358"/>
    </row>
    <row r="2" spans="1:24" ht="17.25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0" t="s">
        <v>0</v>
      </c>
      <c r="B3" s="1120"/>
      <c r="C3" s="1121"/>
      <c r="D3" s="752" t="s">
        <v>52</v>
      </c>
      <c r="E3" s="687" t="s">
        <v>53</v>
      </c>
      <c r="F3" s="687" t="s">
        <v>54</v>
      </c>
      <c r="G3" s="687" t="s">
        <v>55</v>
      </c>
      <c r="H3" s="687" t="s">
        <v>56</v>
      </c>
      <c r="I3" s="687" t="s">
        <v>57</v>
      </c>
      <c r="J3" s="687" t="s">
        <v>58</v>
      </c>
      <c r="K3" s="687" t="s">
        <v>59</v>
      </c>
      <c r="L3" s="754" t="s">
        <v>60</v>
      </c>
      <c r="M3" s="686" t="s">
        <v>61</v>
      </c>
      <c r="N3" s="687" t="s">
        <v>62</v>
      </c>
      <c r="O3" s="687" t="s">
        <v>63</v>
      </c>
      <c r="P3" s="687" t="s">
        <v>64</v>
      </c>
      <c r="Q3" s="687" t="s">
        <v>65</v>
      </c>
      <c r="R3" s="687" t="s">
        <v>66</v>
      </c>
      <c r="S3" s="687" t="s">
        <v>67</v>
      </c>
      <c r="T3" s="687" t="s">
        <v>68</v>
      </c>
      <c r="U3" s="783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746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692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746" t="s">
        <v>84</v>
      </c>
      <c r="S4" s="692" t="s">
        <v>85</v>
      </c>
      <c r="T4" s="267" t="s">
        <v>86</v>
      </c>
      <c r="U4" s="784" t="s">
        <v>87</v>
      </c>
      <c r="V4" s="1122"/>
      <c r="W4" s="1122"/>
      <c r="X4" s="1122"/>
    </row>
    <row r="5" spans="1:24" ht="50.1" customHeight="1">
      <c r="A5" s="66" t="s">
        <v>208</v>
      </c>
      <c r="B5" s="699"/>
      <c r="C5" s="695"/>
      <c r="D5" s="97">
        <f>SUM(E5:U5)</f>
        <v>5345343</v>
      </c>
      <c r="E5" s="98">
        <v>1805</v>
      </c>
      <c r="F5" s="98">
        <v>0</v>
      </c>
      <c r="G5" s="98">
        <v>172</v>
      </c>
      <c r="H5" s="98">
        <v>18048</v>
      </c>
      <c r="I5" s="98">
        <v>0</v>
      </c>
      <c r="J5" s="98">
        <v>0</v>
      </c>
      <c r="K5" s="98">
        <v>252247</v>
      </c>
      <c r="L5" s="696">
        <v>0</v>
      </c>
      <c r="M5" s="97">
        <v>13733</v>
      </c>
      <c r="N5" s="98">
        <v>0</v>
      </c>
      <c r="O5" s="98">
        <v>13568</v>
      </c>
      <c r="P5" s="714">
        <v>1011015</v>
      </c>
      <c r="Q5" s="714">
        <v>2970</v>
      </c>
      <c r="R5" s="714">
        <v>2554570</v>
      </c>
      <c r="S5" s="714">
        <v>1473172</v>
      </c>
      <c r="T5" s="714">
        <v>4043</v>
      </c>
      <c r="U5" s="715">
        <v>0</v>
      </c>
      <c r="V5" s="66" t="s">
        <v>208</v>
      </c>
      <c r="W5" s="699"/>
      <c r="X5" s="699"/>
    </row>
    <row r="6" spans="1:24" ht="50.1" customHeight="1">
      <c r="A6" s="66" t="s">
        <v>249</v>
      </c>
      <c r="B6" s="699"/>
      <c r="C6" s="695"/>
      <c r="D6" s="97">
        <f t="shared" ref="D6:D22" si="0">SUM(E6:U6)</f>
        <v>21419499</v>
      </c>
      <c r="E6" s="98">
        <v>0</v>
      </c>
      <c r="F6" s="98">
        <v>4000</v>
      </c>
      <c r="G6" s="98">
        <v>0</v>
      </c>
      <c r="H6" s="98">
        <v>0</v>
      </c>
      <c r="I6" s="98">
        <v>0</v>
      </c>
      <c r="J6" s="98">
        <v>0</v>
      </c>
      <c r="K6" s="98">
        <v>116257</v>
      </c>
      <c r="L6" s="696">
        <v>0</v>
      </c>
      <c r="M6" s="97">
        <v>0</v>
      </c>
      <c r="N6" s="98">
        <v>0</v>
      </c>
      <c r="O6" s="98">
        <v>57204</v>
      </c>
      <c r="P6" s="714">
        <v>4695545</v>
      </c>
      <c r="Q6" s="714">
        <v>0</v>
      </c>
      <c r="R6" s="714">
        <v>9578915</v>
      </c>
      <c r="S6" s="714">
        <v>6967578</v>
      </c>
      <c r="T6" s="714">
        <v>0</v>
      </c>
      <c r="U6" s="715">
        <v>0</v>
      </c>
      <c r="V6" s="66" t="s">
        <v>249</v>
      </c>
      <c r="W6" s="699"/>
      <c r="X6" s="699"/>
    </row>
    <row r="7" spans="1:24" ht="50.1" customHeight="1">
      <c r="A7" s="56" t="s">
        <v>209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98"/>
      <c r="P7" s="714"/>
      <c r="Q7" s="714"/>
      <c r="R7" s="714"/>
      <c r="S7" s="714"/>
      <c r="T7" s="714"/>
      <c r="U7" s="715"/>
      <c r="V7" s="56" t="s">
        <v>209</v>
      </c>
      <c r="W7" s="56"/>
      <c r="X7" s="699"/>
    </row>
    <row r="8" spans="1:24" s="709" customFormat="1" ht="50.1" customHeight="1">
      <c r="A8" s="700"/>
      <c r="B8" s="700" t="s">
        <v>271</v>
      </c>
      <c r="C8" s="763"/>
      <c r="D8" s="702">
        <f t="shared" si="0"/>
        <v>4820305</v>
      </c>
      <c r="E8" s="704">
        <v>0</v>
      </c>
      <c r="F8" s="704">
        <v>7500</v>
      </c>
      <c r="G8" s="704">
        <v>0</v>
      </c>
      <c r="H8" s="704">
        <v>0</v>
      </c>
      <c r="I8" s="704">
        <v>0</v>
      </c>
      <c r="J8" s="704">
        <v>0</v>
      </c>
      <c r="K8" s="704">
        <v>33530</v>
      </c>
      <c r="L8" s="705">
        <v>0</v>
      </c>
      <c r="M8" s="702">
        <v>0</v>
      </c>
      <c r="N8" s="704">
        <v>0</v>
      </c>
      <c r="O8" s="704">
        <v>16500</v>
      </c>
      <c r="P8" s="704">
        <v>800000</v>
      </c>
      <c r="Q8" s="704">
        <v>0</v>
      </c>
      <c r="R8" s="704">
        <v>1929660</v>
      </c>
      <c r="S8" s="704">
        <v>2033115</v>
      </c>
      <c r="T8" s="704">
        <v>0</v>
      </c>
      <c r="U8" s="777">
        <v>0</v>
      </c>
      <c r="V8" s="700"/>
      <c r="W8" s="700" t="s">
        <v>271</v>
      </c>
      <c r="X8" s="708"/>
    </row>
    <row r="9" spans="1:24" s="709" customFormat="1" ht="50.1" customHeight="1">
      <c r="A9" s="700"/>
      <c r="B9" s="700" t="s">
        <v>347</v>
      </c>
      <c r="C9" s="763"/>
      <c r="D9" s="702">
        <f t="shared" si="0"/>
        <v>5448.7992729999996</v>
      </c>
      <c r="E9" s="703">
        <v>4</v>
      </c>
      <c r="F9" s="703">
        <v>1.07</v>
      </c>
      <c r="G9" s="795">
        <v>0.4</v>
      </c>
      <c r="H9" s="703">
        <v>59.4</v>
      </c>
      <c r="I9" s="703">
        <v>0</v>
      </c>
      <c r="J9" s="704">
        <v>0</v>
      </c>
      <c r="K9" s="704">
        <v>547.20336799999995</v>
      </c>
      <c r="L9" s="705">
        <v>0</v>
      </c>
      <c r="M9" s="702">
        <v>125.526</v>
      </c>
      <c r="N9" s="704">
        <v>0</v>
      </c>
      <c r="O9" s="704">
        <v>11</v>
      </c>
      <c r="P9" s="704">
        <v>164.38</v>
      </c>
      <c r="Q9" s="704">
        <v>14.17586</v>
      </c>
      <c r="R9" s="704">
        <v>1018.874045</v>
      </c>
      <c r="S9" s="704">
        <v>3493.77</v>
      </c>
      <c r="T9" s="704">
        <v>9</v>
      </c>
      <c r="U9" s="777">
        <v>0</v>
      </c>
      <c r="V9" s="700"/>
      <c r="W9" s="700" t="s">
        <v>347</v>
      </c>
      <c r="X9" s="708"/>
    </row>
    <row r="10" spans="1:24" ht="50.1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92"/>
      <c r="P10" s="718"/>
      <c r="Q10" s="718"/>
      <c r="R10" s="718"/>
      <c r="S10" s="718"/>
      <c r="T10" s="718"/>
      <c r="U10" s="719"/>
      <c r="V10" s="89"/>
      <c r="W10" s="89"/>
      <c r="X10" s="713"/>
    </row>
    <row r="11" spans="1:24" ht="50.1" customHeight="1">
      <c r="A11" s="56" t="s">
        <v>350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350</v>
      </c>
      <c r="W11" s="56"/>
      <c r="X11" s="716"/>
    </row>
    <row r="12" spans="1:24" ht="50.1" customHeight="1">
      <c r="A12" s="83" t="s">
        <v>271</v>
      </c>
      <c r="B12" s="767"/>
      <c r="C12" s="768" t="s">
        <v>193</v>
      </c>
      <c r="D12" s="91">
        <f t="shared" si="0"/>
        <v>27250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10750</v>
      </c>
      <c r="L12" s="710">
        <v>0</v>
      </c>
      <c r="M12" s="91">
        <v>0</v>
      </c>
      <c r="N12" s="92">
        <v>0</v>
      </c>
      <c r="O12" s="92">
        <v>16500</v>
      </c>
      <c r="P12" s="718">
        <v>0</v>
      </c>
      <c r="Q12" s="718">
        <v>0</v>
      </c>
      <c r="R12" s="718">
        <v>0</v>
      </c>
      <c r="S12" s="718">
        <v>0</v>
      </c>
      <c r="T12" s="718">
        <v>0</v>
      </c>
      <c r="U12" s="719">
        <v>0</v>
      </c>
      <c r="V12" s="83" t="s">
        <v>271</v>
      </c>
      <c r="W12" s="767"/>
      <c r="X12" s="769" t="s">
        <v>386</v>
      </c>
    </row>
    <row r="13" spans="1:24" ht="50.1" customHeight="1">
      <c r="A13" s="89"/>
      <c r="B13" s="89"/>
      <c r="C13" s="768" t="s">
        <v>11</v>
      </c>
      <c r="D13" s="91">
        <f t="shared" si="0"/>
        <v>235100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710">
        <v>0</v>
      </c>
      <c r="M13" s="91">
        <v>0</v>
      </c>
      <c r="N13" s="92">
        <v>0</v>
      </c>
      <c r="O13" s="92">
        <v>0</v>
      </c>
      <c r="P13" s="718">
        <v>0</v>
      </c>
      <c r="Q13" s="718">
        <v>0</v>
      </c>
      <c r="R13" s="718">
        <v>103500</v>
      </c>
      <c r="S13" s="718">
        <v>131600</v>
      </c>
      <c r="T13" s="718">
        <v>0</v>
      </c>
      <c r="U13" s="719">
        <v>0</v>
      </c>
      <c r="V13" s="89"/>
      <c r="W13" s="89"/>
      <c r="X13" s="769" t="s">
        <v>11</v>
      </c>
    </row>
    <row r="14" spans="1:24" ht="50.1" customHeight="1">
      <c r="A14" s="89"/>
      <c r="B14" s="89"/>
      <c r="C14" s="768" t="s">
        <v>10</v>
      </c>
      <c r="D14" s="91">
        <f t="shared" si="0"/>
        <v>531600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710">
        <v>0</v>
      </c>
      <c r="M14" s="91">
        <v>0</v>
      </c>
      <c r="N14" s="92">
        <v>0</v>
      </c>
      <c r="O14" s="92">
        <v>0</v>
      </c>
      <c r="P14" s="718">
        <v>400000</v>
      </c>
      <c r="Q14" s="718">
        <v>0</v>
      </c>
      <c r="R14" s="718">
        <v>0</v>
      </c>
      <c r="S14" s="718">
        <v>131600</v>
      </c>
      <c r="T14" s="718">
        <v>0</v>
      </c>
      <c r="U14" s="719">
        <v>0</v>
      </c>
      <c r="V14" s="89"/>
      <c r="W14" s="89"/>
      <c r="X14" s="769" t="s">
        <v>10</v>
      </c>
    </row>
    <row r="15" spans="1:24" ht="50.1" customHeight="1">
      <c r="A15" s="89"/>
      <c r="B15" s="89"/>
      <c r="C15" s="768" t="s">
        <v>9</v>
      </c>
      <c r="D15" s="91">
        <f t="shared" si="0"/>
        <v>15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710">
        <v>0</v>
      </c>
      <c r="M15" s="91">
        <v>0</v>
      </c>
      <c r="N15" s="92">
        <v>0</v>
      </c>
      <c r="O15" s="92">
        <v>0</v>
      </c>
      <c r="P15" s="718">
        <v>0</v>
      </c>
      <c r="Q15" s="718">
        <v>0</v>
      </c>
      <c r="R15" s="718">
        <v>0</v>
      </c>
      <c r="S15" s="718">
        <v>15</v>
      </c>
      <c r="T15" s="718">
        <v>0</v>
      </c>
      <c r="U15" s="719">
        <v>0</v>
      </c>
      <c r="V15" s="89"/>
      <c r="W15" s="89"/>
      <c r="X15" s="769" t="s">
        <v>9</v>
      </c>
    </row>
    <row r="16" spans="1:24" ht="50.1" customHeight="1">
      <c r="A16" s="89"/>
      <c r="B16" s="89"/>
      <c r="C16" s="768" t="s">
        <v>8</v>
      </c>
      <c r="D16" s="91">
        <f t="shared" si="0"/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710">
        <v>0</v>
      </c>
      <c r="M16" s="91">
        <v>0</v>
      </c>
      <c r="N16" s="92">
        <v>0</v>
      </c>
      <c r="O16" s="92">
        <v>0</v>
      </c>
      <c r="P16" s="718">
        <v>0</v>
      </c>
      <c r="Q16" s="718">
        <v>0</v>
      </c>
      <c r="R16" s="718">
        <v>0</v>
      </c>
      <c r="S16" s="718">
        <v>0</v>
      </c>
      <c r="T16" s="718">
        <v>0</v>
      </c>
      <c r="U16" s="719">
        <v>0</v>
      </c>
      <c r="V16" s="89"/>
      <c r="W16" s="89"/>
      <c r="X16" s="769" t="s">
        <v>8</v>
      </c>
    </row>
    <row r="17" spans="1:24" s="643" customFormat="1" ht="50.1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4" ht="50.1" customHeight="1">
      <c r="A18" s="83" t="s">
        <v>347</v>
      </c>
      <c r="B18" s="767"/>
      <c r="C18" s="771" t="s">
        <v>386</v>
      </c>
      <c r="D18" s="91">
        <f t="shared" si="0"/>
        <v>9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710">
        <v>0</v>
      </c>
      <c r="M18" s="91">
        <v>0</v>
      </c>
      <c r="N18" s="92">
        <v>0</v>
      </c>
      <c r="O18" s="92">
        <v>9</v>
      </c>
      <c r="P18" s="718">
        <v>0</v>
      </c>
      <c r="Q18" s="718">
        <v>0</v>
      </c>
      <c r="R18" s="718">
        <v>0</v>
      </c>
      <c r="S18" s="718">
        <v>0</v>
      </c>
      <c r="T18" s="718">
        <v>0</v>
      </c>
      <c r="U18" s="719">
        <v>0</v>
      </c>
      <c r="V18" s="83" t="s">
        <v>347</v>
      </c>
      <c r="W18" s="767"/>
      <c r="X18" s="728" t="s">
        <v>386</v>
      </c>
    </row>
    <row r="19" spans="1:24" ht="50.1" customHeight="1">
      <c r="A19" s="89"/>
      <c r="B19" s="89"/>
      <c r="C19" s="771" t="s">
        <v>11</v>
      </c>
      <c r="D19" s="91">
        <f t="shared" si="0"/>
        <v>109.41562055999999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710">
        <v>0</v>
      </c>
      <c r="M19" s="91">
        <v>101.976</v>
      </c>
      <c r="N19" s="92">
        <v>0</v>
      </c>
      <c r="O19" s="92">
        <v>0</v>
      </c>
      <c r="P19" s="718">
        <v>0</v>
      </c>
      <c r="Q19" s="718">
        <v>0</v>
      </c>
      <c r="R19" s="718">
        <v>7.4396205599999998</v>
      </c>
      <c r="S19" s="718">
        <v>0</v>
      </c>
      <c r="T19" s="718">
        <v>0</v>
      </c>
      <c r="U19" s="719">
        <v>0</v>
      </c>
      <c r="V19" s="89"/>
      <c r="W19" s="89"/>
      <c r="X19" s="728" t="s">
        <v>11</v>
      </c>
    </row>
    <row r="20" spans="1:24" ht="50.1" customHeight="1">
      <c r="A20" s="89"/>
      <c r="B20" s="89"/>
      <c r="C20" s="771" t="s">
        <v>10</v>
      </c>
      <c r="D20" s="91">
        <f t="shared" si="0"/>
        <v>27.233739999999997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22.975999999999999</v>
      </c>
      <c r="L20" s="710">
        <v>0</v>
      </c>
      <c r="M20" s="91">
        <v>0</v>
      </c>
      <c r="N20" s="92">
        <v>0</v>
      </c>
      <c r="O20" s="92">
        <v>2</v>
      </c>
      <c r="P20" s="718">
        <v>0</v>
      </c>
      <c r="Q20" s="718">
        <v>0</v>
      </c>
      <c r="R20" s="718">
        <v>2.2577400000000001</v>
      </c>
      <c r="S20" s="718">
        <v>0</v>
      </c>
      <c r="T20" s="718">
        <v>0</v>
      </c>
      <c r="U20" s="719">
        <v>0</v>
      </c>
      <c r="V20" s="89"/>
      <c r="W20" s="89"/>
      <c r="X20" s="728" t="s">
        <v>10</v>
      </c>
    </row>
    <row r="21" spans="1:24" ht="50.1" customHeight="1">
      <c r="A21" s="89"/>
      <c r="B21" s="89"/>
      <c r="C21" s="771" t="s">
        <v>9</v>
      </c>
      <c r="D21" s="91">
        <f t="shared" si="0"/>
        <v>114.36817600000001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45.598176000000002</v>
      </c>
      <c r="L21" s="710">
        <v>0</v>
      </c>
      <c r="M21" s="91">
        <v>0</v>
      </c>
      <c r="N21" s="92">
        <v>0</v>
      </c>
      <c r="O21" s="92">
        <v>0</v>
      </c>
      <c r="P21" s="718">
        <v>1.8</v>
      </c>
      <c r="Q21" s="718">
        <v>0</v>
      </c>
      <c r="R21" s="718">
        <v>0</v>
      </c>
      <c r="S21" s="718">
        <v>66.97</v>
      </c>
      <c r="T21" s="718">
        <v>0</v>
      </c>
      <c r="U21" s="719">
        <v>0</v>
      </c>
      <c r="V21" s="89"/>
      <c r="W21" s="89"/>
      <c r="X21" s="728" t="s">
        <v>9</v>
      </c>
    </row>
    <row r="22" spans="1:24" ht="50.1" customHeight="1" thickBot="1">
      <c r="A22" s="730"/>
      <c r="B22" s="730"/>
      <c r="C22" s="772" t="s">
        <v>8</v>
      </c>
      <c r="D22" s="732">
        <f t="shared" si="0"/>
        <v>132.54399999999998</v>
      </c>
      <c r="E22" s="733">
        <v>0</v>
      </c>
      <c r="F22" s="733">
        <v>0</v>
      </c>
      <c r="G22" s="733">
        <v>0</v>
      </c>
      <c r="H22" s="733">
        <v>1</v>
      </c>
      <c r="I22" s="733">
        <v>0</v>
      </c>
      <c r="J22" s="733">
        <v>0</v>
      </c>
      <c r="K22" s="733">
        <v>5.2439999999999998</v>
      </c>
      <c r="L22" s="734">
        <v>0</v>
      </c>
      <c r="M22" s="732">
        <v>0</v>
      </c>
      <c r="N22" s="733">
        <v>0</v>
      </c>
      <c r="O22" s="733">
        <v>0</v>
      </c>
      <c r="P22" s="735">
        <v>121.8</v>
      </c>
      <c r="Q22" s="735">
        <v>4.5</v>
      </c>
      <c r="R22" s="735">
        <v>0</v>
      </c>
      <c r="S22" s="735">
        <v>0</v>
      </c>
      <c r="T22" s="735">
        <v>0</v>
      </c>
      <c r="U22" s="736">
        <v>0</v>
      </c>
      <c r="V22" s="730"/>
      <c r="W22" s="730"/>
      <c r="X22" s="775" t="s">
        <v>8</v>
      </c>
    </row>
    <row r="23" spans="1:24" ht="17.25">
      <c r="A23" s="89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28"/>
    </row>
    <row r="24" spans="1:24">
      <c r="A24" s="123" t="s">
        <v>385</v>
      </c>
    </row>
    <row r="25" spans="1:24">
      <c r="A25" s="123" t="s">
        <v>389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5"/>
  <sheetViews>
    <sheetView view="pageBreakPreview" zoomScale="70" zoomScaleNormal="70" zoomScaleSheetLayoutView="70" workbookViewId="0"/>
  </sheetViews>
  <sheetFormatPr defaultRowHeight="17.25" customHeight="1"/>
  <cols>
    <col min="1" max="1" width="5.625" style="44" customWidth="1"/>
    <col min="2" max="2" width="10.25" style="44" customWidth="1"/>
    <col min="3" max="3" width="8.5" style="44" customWidth="1"/>
    <col min="4" max="12" width="10.375" style="44" customWidth="1"/>
    <col min="13" max="18" width="10.25" style="44" customWidth="1"/>
    <col min="19" max="19" width="10.625" style="44" customWidth="1"/>
    <col min="20" max="20" width="10.875" style="44" customWidth="1"/>
    <col min="21" max="21" width="10.25" style="44" customWidth="1"/>
    <col min="22" max="22" width="5.625" style="44" customWidth="1"/>
    <col min="23" max="23" width="10.375" style="44" customWidth="1"/>
    <col min="24" max="24" width="8.5" style="44" customWidth="1"/>
    <col min="25" max="16384" width="9" style="44"/>
  </cols>
  <sheetData>
    <row r="1" spans="1:24" ht="18" customHeight="1">
      <c r="A1" s="685" t="s">
        <v>381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0" t="s">
        <v>0</v>
      </c>
      <c r="B3" s="1120"/>
      <c r="C3" s="1121"/>
      <c r="D3" s="740" t="s">
        <v>52</v>
      </c>
      <c r="E3" s="741" t="s">
        <v>53</v>
      </c>
      <c r="F3" s="741" t="s">
        <v>54</v>
      </c>
      <c r="G3" s="741" t="s">
        <v>55</v>
      </c>
      <c r="H3" s="741" t="s">
        <v>56</v>
      </c>
      <c r="I3" s="741" t="s">
        <v>57</v>
      </c>
      <c r="J3" s="741" t="s">
        <v>58</v>
      </c>
      <c r="K3" s="741" t="s">
        <v>59</v>
      </c>
      <c r="L3" s="742" t="s">
        <v>60</v>
      </c>
      <c r="M3" s="743" t="s">
        <v>61</v>
      </c>
      <c r="N3" s="741" t="s">
        <v>62</v>
      </c>
      <c r="O3" s="741" t="s">
        <v>63</v>
      </c>
      <c r="P3" s="741" t="s">
        <v>64</v>
      </c>
      <c r="Q3" s="741" t="s">
        <v>65</v>
      </c>
      <c r="R3" s="741" t="s">
        <v>66</v>
      </c>
      <c r="S3" s="741" t="s">
        <v>67</v>
      </c>
      <c r="T3" s="741" t="s">
        <v>68</v>
      </c>
      <c r="U3" s="689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745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746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691" t="s">
        <v>85</v>
      </c>
      <c r="T4" s="691" t="s">
        <v>86</v>
      </c>
      <c r="U4" s="694" t="s">
        <v>87</v>
      </c>
      <c r="V4" s="1122"/>
      <c r="W4" s="1122"/>
      <c r="X4" s="1122"/>
    </row>
    <row r="5" spans="1:24" ht="52.7" customHeight="1">
      <c r="A5" s="66" t="s">
        <v>208</v>
      </c>
      <c r="B5" s="699"/>
      <c r="C5" s="695"/>
      <c r="D5" s="97">
        <f>SUM(E5:U5)</f>
        <v>925376</v>
      </c>
      <c r="E5" s="98">
        <v>0</v>
      </c>
      <c r="F5" s="98">
        <v>16174</v>
      </c>
      <c r="G5" s="98">
        <v>37832</v>
      </c>
      <c r="H5" s="98">
        <v>49207</v>
      </c>
      <c r="I5" s="98">
        <v>5156</v>
      </c>
      <c r="J5" s="98">
        <v>13943</v>
      </c>
      <c r="K5" s="98">
        <v>70313</v>
      </c>
      <c r="L5" s="696">
        <v>26511</v>
      </c>
      <c r="M5" s="97">
        <v>310353</v>
      </c>
      <c r="N5" s="98">
        <v>0</v>
      </c>
      <c r="O5" s="98">
        <v>61409</v>
      </c>
      <c r="P5" s="714">
        <v>36644</v>
      </c>
      <c r="Q5" s="714">
        <v>68685</v>
      </c>
      <c r="R5" s="714">
        <v>63283</v>
      </c>
      <c r="S5" s="714">
        <v>68156</v>
      </c>
      <c r="T5" s="714">
        <v>93872</v>
      </c>
      <c r="U5" s="715">
        <v>3838</v>
      </c>
      <c r="V5" s="66" t="s">
        <v>208</v>
      </c>
      <c r="W5" s="699"/>
      <c r="X5" s="699"/>
    </row>
    <row r="6" spans="1:24" ht="52.7" customHeight="1">
      <c r="A6" s="66" t="s">
        <v>249</v>
      </c>
      <c r="B6" s="699"/>
      <c r="C6" s="695"/>
      <c r="D6" s="97">
        <f t="shared" ref="D6:D22" si="0">SUM(E6:U6)</f>
        <v>86666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696">
        <v>0</v>
      </c>
      <c r="M6" s="97">
        <v>0</v>
      </c>
      <c r="N6" s="98">
        <v>0</v>
      </c>
      <c r="O6" s="98">
        <v>34287</v>
      </c>
      <c r="P6" s="714">
        <v>0</v>
      </c>
      <c r="Q6" s="714">
        <v>22842</v>
      </c>
      <c r="R6" s="714">
        <v>415</v>
      </c>
      <c r="S6" s="714">
        <v>29122</v>
      </c>
      <c r="T6" s="714">
        <v>0</v>
      </c>
      <c r="U6" s="715">
        <v>0</v>
      </c>
      <c r="V6" s="66" t="s">
        <v>399</v>
      </c>
      <c r="W6" s="699"/>
      <c r="X6" s="699"/>
    </row>
    <row r="7" spans="1:24" ht="52.7" customHeight="1">
      <c r="A7" s="56" t="s">
        <v>209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98"/>
      <c r="P7" s="714"/>
      <c r="Q7" s="714"/>
      <c r="R7" s="714"/>
      <c r="S7" s="714"/>
      <c r="T7" s="714"/>
      <c r="U7" s="715"/>
      <c r="V7" s="56" t="s">
        <v>209</v>
      </c>
      <c r="W7" s="56"/>
      <c r="X7" s="699"/>
    </row>
    <row r="8" spans="1:24" s="709" customFormat="1" ht="52.7" customHeight="1">
      <c r="A8" s="700"/>
      <c r="B8" s="700" t="s">
        <v>271</v>
      </c>
      <c r="C8" s="763"/>
      <c r="D8" s="702">
        <f t="shared" si="0"/>
        <v>16818</v>
      </c>
      <c r="E8" s="704">
        <v>0</v>
      </c>
      <c r="F8" s="704">
        <v>0</v>
      </c>
      <c r="G8" s="704">
        <v>0</v>
      </c>
      <c r="H8" s="704">
        <v>0</v>
      </c>
      <c r="I8" s="704">
        <v>0</v>
      </c>
      <c r="J8" s="704">
        <v>0</v>
      </c>
      <c r="K8" s="704">
        <v>0</v>
      </c>
      <c r="L8" s="705">
        <v>0</v>
      </c>
      <c r="M8" s="702">
        <v>0</v>
      </c>
      <c r="N8" s="704">
        <v>0</v>
      </c>
      <c r="O8" s="704">
        <v>8598</v>
      </c>
      <c r="P8" s="704">
        <v>0</v>
      </c>
      <c r="Q8" s="704">
        <v>3855</v>
      </c>
      <c r="R8" s="704">
        <v>300</v>
      </c>
      <c r="S8" s="704">
        <v>4065</v>
      </c>
      <c r="T8" s="704">
        <v>0</v>
      </c>
      <c r="U8" s="777">
        <v>0</v>
      </c>
      <c r="V8" s="700"/>
      <c r="W8" s="700" t="s">
        <v>271</v>
      </c>
      <c r="X8" s="708"/>
    </row>
    <row r="9" spans="1:24" s="709" customFormat="1" ht="52.7" customHeight="1">
      <c r="A9" s="700"/>
      <c r="B9" s="700" t="s">
        <v>347</v>
      </c>
      <c r="C9" s="763"/>
      <c r="D9" s="702">
        <f t="shared" si="0"/>
        <v>2879.86319</v>
      </c>
      <c r="E9" s="703">
        <v>0</v>
      </c>
      <c r="F9" s="703">
        <v>26.5</v>
      </c>
      <c r="G9" s="703">
        <v>86</v>
      </c>
      <c r="H9" s="703">
        <v>207.41019</v>
      </c>
      <c r="I9" s="703">
        <v>26.8</v>
      </c>
      <c r="J9" s="704">
        <v>51</v>
      </c>
      <c r="K9" s="704">
        <v>323</v>
      </c>
      <c r="L9" s="705">
        <v>108</v>
      </c>
      <c r="M9" s="702">
        <v>943.97</v>
      </c>
      <c r="N9" s="704">
        <v>0</v>
      </c>
      <c r="O9" s="704">
        <v>166.7</v>
      </c>
      <c r="P9" s="704">
        <v>100.7</v>
      </c>
      <c r="Q9" s="704">
        <v>192.37</v>
      </c>
      <c r="R9" s="704">
        <v>144.30000000000001</v>
      </c>
      <c r="S9" s="704">
        <v>182.1</v>
      </c>
      <c r="T9" s="704">
        <v>306.01299999999998</v>
      </c>
      <c r="U9" s="777">
        <v>15</v>
      </c>
      <c r="V9" s="700"/>
      <c r="W9" s="700" t="s">
        <v>347</v>
      </c>
      <c r="X9" s="708"/>
    </row>
    <row r="10" spans="1:24" ht="52.7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92"/>
      <c r="P10" s="718"/>
      <c r="Q10" s="718"/>
      <c r="R10" s="718"/>
      <c r="S10" s="718"/>
      <c r="T10" s="718"/>
      <c r="U10" s="719"/>
      <c r="V10" s="89"/>
      <c r="W10" s="89"/>
      <c r="X10" s="713"/>
    </row>
    <row r="11" spans="1:24" ht="52.7" customHeight="1">
      <c r="A11" s="56" t="s">
        <v>350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350</v>
      </c>
      <c r="W11" s="56"/>
      <c r="X11" s="716"/>
    </row>
    <row r="12" spans="1:24" ht="52.7" customHeight="1">
      <c r="A12" s="83" t="s">
        <v>271</v>
      </c>
      <c r="B12" s="767"/>
      <c r="C12" s="768" t="s">
        <v>193</v>
      </c>
      <c r="D12" s="91">
        <f t="shared" si="0"/>
        <v>3165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710">
        <v>0</v>
      </c>
      <c r="M12" s="91">
        <v>0</v>
      </c>
      <c r="N12" s="92">
        <v>0</v>
      </c>
      <c r="O12" s="92">
        <v>0</v>
      </c>
      <c r="P12" s="718">
        <v>0</v>
      </c>
      <c r="Q12" s="718">
        <v>0</v>
      </c>
      <c r="R12" s="718">
        <v>0</v>
      </c>
      <c r="S12" s="718">
        <v>3165</v>
      </c>
      <c r="T12" s="718">
        <v>0</v>
      </c>
      <c r="U12" s="719">
        <v>0</v>
      </c>
      <c r="V12" s="83" t="s">
        <v>271</v>
      </c>
      <c r="W12" s="767"/>
      <c r="X12" s="769" t="s">
        <v>386</v>
      </c>
    </row>
    <row r="13" spans="1:24" ht="52.7" customHeight="1">
      <c r="A13" s="89"/>
      <c r="B13" s="89"/>
      <c r="C13" s="768" t="s">
        <v>11</v>
      </c>
      <c r="D13" s="91">
        <f t="shared" si="0"/>
        <v>3500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710">
        <v>0</v>
      </c>
      <c r="M13" s="91">
        <v>0</v>
      </c>
      <c r="N13" s="92">
        <v>0</v>
      </c>
      <c r="O13" s="92">
        <v>2600</v>
      </c>
      <c r="P13" s="718">
        <v>0</v>
      </c>
      <c r="Q13" s="718">
        <v>0</v>
      </c>
      <c r="R13" s="718">
        <v>0</v>
      </c>
      <c r="S13" s="718">
        <v>900</v>
      </c>
      <c r="T13" s="718">
        <v>0</v>
      </c>
      <c r="U13" s="719">
        <v>0</v>
      </c>
      <c r="V13" s="89"/>
      <c r="W13" s="89"/>
      <c r="X13" s="769" t="s">
        <v>11</v>
      </c>
    </row>
    <row r="14" spans="1:24" ht="52.7" customHeight="1">
      <c r="A14" s="89"/>
      <c r="B14" s="89"/>
      <c r="C14" s="768" t="s">
        <v>10</v>
      </c>
      <c r="D14" s="91">
        <f t="shared" si="0"/>
        <v>5998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710">
        <v>0</v>
      </c>
      <c r="M14" s="91">
        <v>0</v>
      </c>
      <c r="N14" s="92">
        <v>0</v>
      </c>
      <c r="O14" s="92">
        <v>5998</v>
      </c>
      <c r="P14" s="718">
        <v>0</v>
      </c>
      <c r="Q14" s="718">
        <v>0</v>
      </c>
      <c r="R14" s="718">
        <v>0</v>
      </c>
      <c r="S14" s="718">
        <v>0</v>
      </c>
      <c r="T14" s="718">
        <v>0</v>
      </c>
      <c r="U14" s="719">
        <v>0</v>
      </c>
      <c r="V14" s="89"/>
      <c r="W14" s="89"/>
      <c r="X14" s="769" t="s">
        <v>10</v>
      </c>
    </row>
    <row r="15" spans="1:24" ht="52.7" customHeight="1">
      <c r="A15" s="89"/>
      <c r="B15" s="89"/>
      <c r="C15" s="768" t="s">
        <v>9</v>
      </c>
      <c r="D15" s="91">
        <f t="shared" si="0"/>
        <v>2150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710">
        <v>0</v>
      </c>
      <c r="M15" s="91">
        <v>0</v>
      </c>
      <c r="N15" s="92">
        <v>0</v>
      </c>
      <c r="O15" s="92">
        <v>0</v>
      </c>
      <c r="P15" s="718">
        <v>0</v>
      </c>
      <c r="Q15" s="718">
        <v>2150</v>
      </c>
      <c r="R15" s="718">
        <v>0</v>
      </c>
      <c r="S15" s="718">
        <v>0</v>
      </c>
      <c r="T15" s="718">
        <v>0</v>
      </c>
      <c r="U15" s="719">
        <v>0</v>
      </c>
      <c r="V15" s="89"/>
      <c r="W15" s="89"/>
      <c r="X15" s="769" t="s">
        <v>9</v>
      </c>
    </row>
    <row r="16" spans="1:24" ht="52.7" customHeight="1">
      <c r="A16" s="89"/>
      <c r="B16" s="89"/>
      <c r="C16" s="768" t="s">
        <v>8</v>
      </c>
      <c r="D16" s="91">
        <f t="shared" si="0"/>
        <v>300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710">
        <v>0</v>
      </c>
      <c r="M16" s="91">
        <v>0</v>
      </c>
      <c r="N16" s="92">
        <v>0</v>
      </c>
      <c r="O16" s="92">
        <v>0</v>
      </c>
      <c r="P16" s="718">
        <v>0</v>
      </c>
      <c r="Q16" s="718">
        <v>0</v>
      </c>
      <c r="R16" s="718">
        <v>300</v>
      </c>
      <c r="S16" s="718">
        <v>0</v>
      </c>
      <c r="T16" s="718">
        <v>0</v>
      </c>
      <c r="U16" s="719">
        <v>0</v>
      </c>
      <c r="V16" s="89"/>
      <c r="W16" s="89"/>
      <c r="X16" s="769" t="s">
        <v>8</v>
      </c>
    </row>
    <row r="17" spans="1:24" s="643" customFormat="1" ht="52.7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4" ht="52.7" customHeight="1">
      <c r="A18" s="83" t="s">
        <v>347</v>
      </c>
      <c r="B18" s="767"/>
      <c r="C18" s="771" t="s">
        <v>386</v>
      </c>
      <c r="D18" s="91">
        <f t="shared" si="0"/>
        <v>102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26</v>
      </c>
      <c r="K18" s="92">
        <v>0</v>
      </c>
      <c r="L18" s="710">
        <v>0</v>
      </c>
      <c r="M18" s="91">
        <v>0</v>
      </c>
      <c r="N18" s="92">
        <v>0</v>
      </c>
      <c r="O18" s="92">
        <v>10</v>
      </c>
      <c r="P18" s="718">
        <v>25</v>
      </c>
      <c r="Q18" s="718">
        <v>0</v>
      </c>
      <c r="R18" s="718">
        <v>21</v>
      </c>
      <c r="S18" s="718">
        <v>20</v>
      </c>
      <c r="T18" s="718">
        <v>0</v>
      </c>
      <c r="U18" s="719">
        <v>0</v>
      </c>
      <c r="V18" s="83" t="s">
        <v>347</v>
      </c>
      <c r="W18" s="767"/>
      <c r="X18" s="728" t="s">
        <v>386</v>
      </c>
    </row>
    <row r="19" spans="1:24" ht="52.7" customHeight="1">
      <c r="A19" s="89"/>
      <c r="B19" s="89"/>
      <c r="C19" s="771" t="s">
        <v>11</v>
      </c>
      <c r="D19" s="91">
        <f t="shared" si="0"/>
        <v>144.5</v>
      </c>
      <c r="E19" s="92">
        <v>0</v>
      </c>
      <c r="F19" s="92">
        <v>0</v>
      </c>
      <c r="G19" s="92">
        <v>0</v>
      </c>
      <c r="H19" s="92">
        <v>12</v>
      </c>
      <c r="I19" s="92">
        <v>0</v>
      </c>
      <c r="J19" s="92">
        <v>0</v>
      </c>
      <c r="K19" s="92">
        <v>8</v>
      </c>
      <c r="L19" s="710">
        <v>0</v>
      </c>
      <c r="M19" s="91">
        <v>0</v>
      </c>
      <c r="N19" s="92">
        <v>0</v>
      </c>
      <c r="O19" s="92">
        <v>76.5</v>
      </c>
      <c r="P19" s="718">
        <v>0</v>
      </c>
      <c r="Q19" s="718">
        <v>0</v>
      </c>
      <c r="R19" s="718">
        <v>0</v>
      </c>
      <c r="S19" s="718">
        <v>28</v>
      </c>
      <c r="T19" s="718">
        <v>20</v>
      </c>
      <c r="U19" s="719">
        <v>0</v>
      </c>
      <c r="V19" s="89"/>
      <c r="W19" s="89"/>
      <c r="X19" s="728" t="s">
        <v>11</v>
      </c>
    </row>
    <row r="20" spans="1:24" ht="52.7" customHeight="1">
      <c r="A20" s="89"/>
      <c r="B20" s="89"/>
      <c r="C20" s="771" t="s">
        <v>10</v>
      </c>
      <c r="D20" s="91">
        <f t="shared" si="0"/>
        <v>171.4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710">
        <v>0</v>
      </c>
      <c r="M20" s="91">
        <v>36</v>
      </c>
      <c r="N20" s="92">
        <v>0</v>
      </c>
      <c r="O20" s="92">
        <v>40</v>
      </c>
      <c r="P20" s="718">
        <v>23</v>
      </c>
      <c r="Q20" s="718">
        <v>22.9</v>
      </c>
      <c r="R20" s="718">
        <v>2.5</v>
      </c>
      <c r="S20" s="718">
        <v>0</v>
      </c>
      <c r="T20" s="718">
        <v>40</v>
      </c>
      <c r="U20" s="719">
        <v>7</v>
      </c>
      <c r="V20" s="89"/>
      <c r="W20" s="89"/>
      <c r="X20" s="728" t="s">
        <v>10</v>
      </c>
    </row>
    <row r="21" spans="1:24" ht="52.7" customHeight="1">
      <c r="A21" s="89"/>
      <c r="B21" s="89"/>
      <c r="C21" s="771" t="s">
        <v>9</v>
      </c>
      <c r="D21" s="91">
        <f t="shared" si="0"/>
        <v>255.3</v>
      </c>
      <c r="E21" s="92">
        <v>0</v>
      </c>
      <c r="F21" s="92">
        <v>0</v>
      </c>
      <c r="G21" s="92">
        <v>7</v>
      </c>
      <c r="H21" s="92">
        <v>15</v>
      </c>
      <c r="I21" s="92">
        <v>1.8</v>
      </c>
      <c r="J21" s="92">
        <v>11</v>
      </c>
      <c r="K21" s="92">
        <v>54</v>
      </c>
      <c r="L21" s="710">
        <v>46</v>
      </c>
      <c r="M21" s="91">
        <v>57</v>
      </c>
      <c r="N21" s="92">
        <v>0</v>
      </c>
      <c r="O21" s="92">
        <v>0</v>
      </c>
      <c r="P21" s="718">
        <v>5</v>
      </c>
      <c r="Q21" s="718">
        <v>31</v>
      </c>
      <c r="R21" s="718">
        <v>0</v>
      </c>
      <c r="S21" s="718">
        <v>15</v>
      </c>
      <c r="T21" s="718">
        <v>12.5</v>
      </c>
      <c r="U21" s="719">
        <v>0</v>
      </c>
      <c r="V21" s="89"/>
      <c r="W21" s="89"/>
      <c r="X21" s="728" t="s">
        <v>9</v>
      </c>
    </row>
    <row r="22" spans="1:24" ht="52.7" customHeight="1" thickBot="1">
      <c r="A22" s="730"/>
      <c r="B22" s="730"/>
      <c r="C22" s="772" t="s">
        <v>8</v>
      </c>
      <c r="D22" s="732">
        <f t="shared" si="0"/>
        <v>252.71899999999999</v>
      </c>
      <c r="E22" s="733">
        <v>0</v>
      </c>
      <c r="F22" s="733">
        <v>3.5</v>
      </c>
      <c r="G22" s="733">
        <v>0</v>
      </c>
      <c r="H22" s="733">
        <v>0</v>
      </c>
      <c r="I22" s="733">
        <v>0</v>
      </c>
      <c r="J22" s="733">
        <v>0</v>
      </c>
      <c r="K22" s="733">
        <v>0</v>
      </c>
      <c r="L22" s="734">
        <v>0</v>
      </c>
      <c r="M22" s="732">
        <v>178.7</v>
      </c>
      <c r="N22" s="733">
        <v>0</v>
      </c>
      <c r="O22" s="733">
        <v>0</v>
      </c>
      <c r="P22" s="735">
        <v>24</v>
      </c>
      <c r="Q22" s="735">
        <v>0</v>
      </c>
      <c r="R22" s="735">
        <v>0</v>
      </c>
      <c r="S22" s="735">
        <v>8</v>
      </c>
      <c r="T22" s="735">
        <v>38.518999999999998</v>
      </c>
      <c r="U22" s="736">
        <v>0</v>
      </c>
      <c r="V22" s="730"/>
      <c r="W22" s="730"/>
      <c r="X22" s="775" t="s">
        <v>8</v>
      </c>
    </row>
    <row r="23" spans="1:24" ht="8.1" customHeight="1">
      <c r="A23" s="89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28"/>
    </row>
    <row r="24" spans="1:24" ht="12.95" customHeight="1">
      <c r="A24" s="123" t="s">
        <v>385</v>
      </c>
    </row>
    <row r="25" spans="1:24" ht="12.95" customHeight="1">
      <c r="A25" s="123" t="s">
        <v>389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4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5"/>
  <sheetViews>
    <sheetView view="pageBreakPreview" zoomScale="70" zoomScaleNormal="70" zoomScaleSheetLayoutView="70" workbookViewId="0"/>
  </sheetViews>
  <sheetFormatPr defaultRowHeight="17.25" customHeight="1"/>
  <cols>
    <col min="1" max="1" width="5.625" style="44" customWidth="1"/>
    <col min="2" max="2" width="10.25" style="44" customWidth="1"/>
    <col min="3" max="3" width="8.5" style="44" customWidth="1"/>
    <col min="4" max="12" width="10.375" style="44" customWidth="1"/>
    <col min="13" max="18" width="10.25" style="44" customWidth="1"/>
    <col min="19" max="19" width="10.625" style="44" customWidth="1"/>
    <col min="20" max="20" width="10.875" style="44" customWidth="1"/>
    <col min="21" max="21" width="10.25" style="44" customWidth="1"/>
    <col min="22" max="22" width="5.625" style="44" customWidth="1"/>
    <col min="23" max="23" width="10.375" style="44" customWidth="1"/>
    <col min="24" max="24" width="8.5" style="44" customWidth="1"/>
    <col min="25" max="16384" width="9" style="44"/>
  </cols>
  <sheetData>
    <row r="1" spans="1:24" ht="18" customHeight="1">
      <c r="A1" s="685" t="s">
        <v>382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0" t="s">
        <v>0</v>
      </c>
      <c r="B3" s="1120"/>
      <c r="C3" s="1121"/>
      <c r="D3" s="686" t="s">
        <v>52</v>
      </c>
      <c r="E3" s="687" t="s">
        <v>53</v>
      </c>
      <c r="F3" s="687" t="s">
        <v>54</v>
      </c>
      <c r="G3" s="687" t="s">
        <v>55</v>
      </c>
      <c r="H3" s="687" t="s">
        <v>56</v>
      </c>
      <c r="I3" s="687" t="s">
        <v>57</v>
      </c>
      <c r="J3" s="687" t="s">
        <v>58</v>
      </c>
      <c r="K3" s="687" t="s">
        <v>59</v>
      </c>
      <c r="L3" s="754" t="s">
        <v>60</v>
      </c>
      <c r="M3" s="686" t="s">
        <v>61</v>
      </c>
      <c r="N3" s="687" t="s">
        <v>62</v>
      </c>
      <c r="O3" s="687" t="s">
        <v>63</v>
      </c>
      <c r="P3" s="687" t="s">
        <v>64</v>
      </c>
      <c r="Q3" s="687" t="s">
        <v>65</v>
      </c>
      <c r="R3" s="687" t="s">
        <v>66</v>
      </c>
      <c r="S3" s="687" t="s">
        <v>67</v>
      </c>
      <c r="T3" s="687" t="s">
        <v>68</v>
      </c>
      <c r="U3" s="783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690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692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691" t="s">
        <v>85</v>
      </c>
      <c r="T4" s="691" t="s">
        <v>86</v>
      </c>
      <c r="U4" s="784" t="s">
        <v>87</v>
      </c>
      <c r="V4" s="1122"/>
      <c r="W4" s="1122"/>
      <c r="X4" s="1122"/>
    </row>
    <row r="5" spans="1:24" ht="52.7" customHeight="1">
      <c r="A5" s="66" t="s">
        <v>208</v>
      </c>
      <c r="B5" s="1024"/>
      <c r="C5" s="695"/>
      <c r="D5" s="1025">
        <v>972270.80650464643</v>
      </c>
      <c r="E5" s="1026">
        <v>175484.78855228802</v>
      </c>
      <c r="F5" s="1026">
        <v>35029</v>
      </c>
      <c r="G5" s="1026">
        <v>24811.5648</v>
      </c>
      <c r="H5" s="1026">
        <v>61068</v>
      </c>
      <c r="I5" s="1026">
        <v>17148.596979000002</v>
      </c>
      <c r="J5" s="1026">
        <v>21888</v>
      </c>
      <c r="K5" s="1026">
        <v>35249</v>
      </c>
      <c r="L5" s="1027">
        <v>3610.7943968999998</v>
      </c>
      <c r="M5" s="1025">
        <v>279608.3502815399</v>
      </c>
      <c r="N5" s="1026">
        <v>28051.306929399998</v>
      </c>
      <c r="O5" s="1026">
        <v>29502</v>
      </c>
      <c r="P5" s="1028">
        <v>46963.814695547997</v>
      </c>
      <c r="Q5" s="1028">
        <v>46726.611933</v>
      </c>
      <c r="R5" s="1028">
        <v>14400.837133747998</v>
      </c>
      <c r="S5" s="1028">
        <v>26385.125174106</v>
      </c>
      <c r="T5" s="1028">
        <v>114175.41834871651</v>
      </c>
      <c r="U5" s="1029">
        <v>12167.597280400001</v>
      </c>
      <c r="V5" s="66" t="s">
        <v>208</v>
      </c>
      <c r="W5" s="699"/>
      <c r="X5" s="699"/>
    </row>
    <row r="6" spans="1:24" ht="52.7" customHeight="1">
      <c r="A6" s="66" t="s">
        <v>401</v>
      </c>
      <c r="B6" s="699"/>
      <c r="C6" s="695"/>
      <c r="D6" s="97">
        <f t="shared" ref="D6:D22" si="0">SUM(E6:U6)</f>
        <v>694377</v>
      </c>
      <c r="E6" s="98">
        <v>135588</v>
      </c>
      <c r="F6" s="98">
        <v>6894</v>
      </c>
      <c r="G6" s="98">
        <v>11878</v>
      </c>
      <c r="H6" s="98">
        <v>25713</v>
      </c>
      <c r="I6" s="98">
        <v>16720</v>
      </c>
      <c r="J6" s="98">
        <v>0</v>
      </c>
      <c r="K6" s="98">
        <v>3054</v>
      </c>
      <c r="L6" s="696">
        <v>708</v>
      </c>
      <c r="M6" s="97">
        <v>95007</v>
      </c>
      <c r="N6" s="98">
        <v>17688</v>
      </c>
      <c r="O6" s="98">
        <v>28046</v>
      </c>
      <c r="P6" s="714">
        <v>0</v>
      </c>
      <c r="Q6" s="714">
        <v>18870</v>
      </c>
      <c r="R6" s="714">
        <v>2072</v>
      </c>
      <c r="S6" s="714">
        <v>14936</v>
      </c>
      <c r="T6" s="714">
        <v>307239</v>
      </c>
      <c r="U6" s="715">
        <v>9964</v>
      </c>
      <c r="V6" s="66" t="s">
        <v>399</v>
      </c>
      <c r="W6" s="699"/>
      <c r="X6" s="699"/>
    </row>
    <row r="7" spans="1:24" ht="52.7" customHeight="1">
      <c r="A7" s="56" t="s">
        <v>209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98"/>
      <c r="P7" s="714"/>
      <c r="Q7" s="714"/>
      <c r="R7" s="714"/>
      <c r="S7" s="714"/>
      <c r="T7" s="714"/>
      <c r="U7" s="715"/>
      <c r="V7" s="56" t="s">
        <v>209</v>
      </c>
      <c r="W7" s="56"/>
      <c r="X7" s="699"/>
    </row>
    <row r="8" spans="1:24" s="709" customFormat="1" ht="52.7" customHeight="1">
      <c r="A8" s="700"/>
      <c r="B8" s="700" t="s">
        <v>271</v>
      </c>
      <c r="C8" s="763"/>
      <c r="D8" s="702">
        <f t="shared" si="0"/>
        <v>132473.1</v>
      </c>
      <c r="E8" s="704">
        <v>26565</v>
      </c>
      <c r="F8" s="704">
        <v>5797</v>
      </c>
      <c r="G8" s="704">
        <v>5400</v>
      </c>
      <c r="H8" s="704">
        <v>4780</v>
      </c>
      <c r="I8" s="704">
        <v>3060</v>
      </c>
      <c r="J8" s="704">
        <v>0</v>
      </c>
      <c r="K8" s="704">
        <v>2300</v>
      </c>
      <c r="L8" s="705">
        <v>200</v>
      </c>
      <c r="M8" s="702">
        <v>32940</v>
      </c>
      <c r="N8" s="704">
        <v>4778</v>
      </c>
      <c r="O8" s="704">
        <v>4846</v>
      </c>
      <c r="P8" s="704">
        <v>0</v>
      </c>
      <c r="Q8" s="704">
        <v>14890</v>
      </c>
      <c r="R8" s="704">
        <v>746</v>
      </c>
      <c r="S8" s="704">
        <v>7205.1</v>
      </c>
      <c r="T8" s="704">
        <v>14218</v>
      </c>
      <c r="U8" s="777">
        <v>4748</v>
      </c>
      <c r="V8" s="700"/>
      <c r="W8" s="700" t="s">
        <v>271</v>
      </c>
      <c r="X8" s="708"/>
    </row>
    <row r="9" spans="1:24" s="709" customFormat="1" ht="52.7" customHeight="1">
      <c r="A9" s="700"/>
      <c r="B9" s="700" t="s">
        <v>347</v>
      </c>
      <c r="C9" s="763"/>
      <c r="D9" s="702">
        <f t="shared" si="0"/>
        <v>1572.6578778000003</v>
      </c>
      <c r="E9" s="703">
        <v>216.50332</v>
      </c>
      <c r="F9" s="703">
        <v>62.575800000000001</v>
      </c>
      <c r="G9" s="703">
        <v>88.37</v>
      </c>
      <c r="H9" s="703">
        <v>101.4</v>
      </c>
      <c r="I9" s="703">
        <v>0</v>
      </c>
      <c r="J9" s="704">
        <v>62.4</v>
      </c>
      <c r="K9" s="704">
        <v>106</v>
      </c>
      <c r="L9" s="705">
        <v>5.7545000000000002</v>
      </c>
      <c r="M9" s="702">
        <v>446.90196980000002</v>
      </c>
      <c r="N9" s="704">
        <v>29.818999999999999</v>
      </c>
      <c r="O9" s="704">
        <v>37.725000000000001</v>
      </c>
      <c r="P9" s="704">
        <v>103.66036800000001</v>
      </c>
      <c r="Q9" s="704">
        <v>12.945399999999999</v>
      </c>
      <c r="R9" s="704">
        <v>48.087679999999999</v>
      </c>
      <c r="S9" s="704">
        <v>89.475009999999997</v>
      </c>
      <c r="T9" s="704">
        <v>126.63983</v>
      </c>
      <c r="U9" s="777">
        <v>34.4</v>
      </c>
      <c r="V9" s="700"/>
      <c r="W9" s="700" t="s">
        <v>347</v>
      </c>
      <c r="X9" s="708"/>
    </row>
    <row r="10" spans="1:24" ht="52.7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92"/>
      <c r="P10" s="718"/>
      <c r="Q10" s="718"/>
      <c r="R10" s="718"/>
      <c r="S10" s="718"/>
      <c r="T10" s="718"/>
      <c r="U10" s="719"/>
      <c r="V10" s="89"/>
      <c r="W10" s="89"/>
      <c r="X10" s="713"/>
    </row>
    <row r="11" spans="1:24" ht="52.7" customHeight="1">
      <c r="A11" s="56" t="s">
        <v>350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350</v>
      </c>
      <c r="W11" s="56"/>
      <c r="X11" s="716"/>
    </row>
    <row r="12" spans="1:24" ht="52.7" customHeight="1">
      <c r="A12" s="83" t="s">
        <v>271</v>
      </c>
      <c r="B12" s="767"/>
      <c r="C12" s="768" t="s">
        <v>193</v>
      </c>
      <c r="D12" s="91">
        <f t="shared" si="0"/>
        <v>2035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710">
        <v>0</v>
      </c>
      <c r="M12" s="91">
        <v>0</v>
      </c>
      <c r="N12" s="92">
        <v>0</v>
      </c>
      <c r="O12" s="92">
        <v>0</v>
      </c>
      <c r="P12" s="718">
        <v>0</v>
      </c>
      <c r="Q12" s="718">
        <v>0</v>
      </c>
      <c r="R12" s="718">
        <v>0</v>
      </c>
      <c r="S12" s="718">
        <v>2035</v>
      </c>
      <c r="T12" s="718">
        <v>0</v>
      </c>
      <c r="U12" s="719">
        <v>0</v>
      </c>
      <c r="V12" s="83" t="s">
        <v>271</v>
      </c>
      <c r="W12" s="767"/>
      <c r="X12" s="769" t="s">
        <v>386</v>
      </c>
    </row>
    <row r="13" spans="1:24" ht="52.7" customHeight="1">
      <c r="A13" s="89"/>
      <c r="B13" s="89"/>
      <c r="C13" s="768" t="s">
        <v>11</v>
      </c>
      <c r="D13" s="91">
        <f t="shared" si="0"/>
        <v>10160</v>
      </c>
      <c r="E13" s="92">
        <v>0</v>
      </c>
      <c r="F13" s="92">
        <v>0</v>
      </c>
      <c r="G13" s="92">
        <v>0</v>
      </c>
      <c r="H13" s="92">
        <v>2980</v>
      </c>
      <c r="I13" s="92">
        <v>0</v>
      </c>
      <c r="J13" s="92">
        <v>0</v>
      </c>
      <c r="K13" s="92">
        <v>0</v>
      </c>
      <c r="L13" s="710">
        <v>0</v>
      </c>
      <c r="M13" s="91">
        <v>4450</v>
      </c>
      <c r="N13" s="92">
        <v>490</v>
      </c>
      <c r="O13" s="92">
        <v>0</v>
      </c>
      <c r="P13" s="718">
        <v>0</v>
      </c>
      <c r="Q13" s="718">
        <v>1890</v>
      </c>
      <c r="R13" s="718">
        <v>0</v>
      </c>
      <c r="S13" s="718">
        <v>0</v>
      </c>
      <c r="T13" s="718">
        <v>350</v>
      </c>
      <c r="U13" s="719">
        <v>0</v>
      </c>
      <c r="V13" s="89"/>
      <c r="W13" s="89"/>
      <c r="X13" s="769" t="s">
        <v>11</v>
      </c>
    </row>
    <row r="14" spans="1:24" ht="52.7" customHeight="1">
      <c r="A14" s="89"/>
      <c r="B14" s="89"/>
      <c r="C14" s="768" t="s">
        <v>10</v>
      </c>
      <c r="D14" s="91">
        <f t="shared" si="0"/>
        <v>9384</v>
      </c>
      <c r="E14" s="92">
        <v>5150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710">
        <v>0</v>
      </c>
      <c r="M14" s="91">
        <v>3400</v>
      </c>
      <c r="N14" s="92">
        <v>0</v>
      </c>
      <c r="O14" s="92">
        <v>264</v>
      </c>
      <c r="P14" s="718">
        <v>0</v>
      </c>
      <c r="Q14" s="718">
        <v>0</v>
      </c>
      <c r="R14" s="718">
        <v>400</v>
      </c>
      <c r="S14" s="718">
        <v>170</v>
      </c>
      <c r="T14" s="718">
        <v>0</v>
      </c>
      <c r="U14" s="719">
        <v>0</v>
      </c>
      <c r="V14" s="89"/>
      <c r="W14" s="89"/>
      <c r="X14" s="769" t="s">
        <v>10</v>
      </c>
    </row>
    <row r="15" spans="1:24" ht="52.7" customHeight="1">
      <c r="A15" s="89"/>
      <c r="B15" s="89"/>
      <c r="C15" s="768" t="s">
        <v>9</v>
      </c>
      <c r="D15" s="91">
        <f t="shared" si="0"/>
        <v>4950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710">
        <v>0</v>
      </c>
      <c r="M15" s="91">
        <v>200</v>
      </c>
      <c r="N15" s="92">
        <v>0</v>
      </c>
      <c r="O15" s="92">
        <v>0</v>
      </c>
      <c r="P15" s="718">
        <v>0</v>
      </c>
      <c r="Q15" s="718">
        <v>0</v>
      </c>
      <c r="R15" s="718">
        <v>0</v>
      </c>
      <c r="S15" s="718">
        <v>4750</v>
      </c>
      <c r="T15" s="718">
        <v>0</v>
      </c>
      <c r="U15" s="719">
        <v>0</v>
      </c>
      <c r="V15" s="89"/>
      <c r="W15" s="89"/>
      <c r="X15" s="769" t="s">
        <v>9</v>
      </c>
    </row>
    <row r="16" spans="1:24" ht="52.7" customHeight="1">
      <c r="A16" s="89"/>
      <c r="B16" s="89"/>
      <c r="C16" s="768" t="s">
        <v>8</v>
      </c>
      <c r="D16" s="91">
        <f t="shared" si="0"/>
        <v>6898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710">
        <v>0</v>
      </c>
      <c r="M16" s="91">
        <v>0</v>
      </c>
      <c r="N16" s="92">
        <v>3398</v>
      </c>
      <c r="O16" s="92">
        <v>500</v>
      </c>
      <c r="P16" s="718">
        <v>0</v>
      </c>
      <c r="Q16" s="718">
        <v>0</v>
      </c>
      <c r="R16" s="718">
        <v>0</v>
      </c>
      <c r="S16" s="718">
        <v>0</v>
      </c>
      <c r="T16" s="718">
        <v>3000</v>
      </c>
      <c r="U16" s="719">
        <v>0</v>
      </c>
      <c r="V16" s="89"/>
      <c r="W16" s="89"/>
      <c r="X16" s="769" t="s">
        <v>8</v>
      </c>
    </row>
    <row r="17" spans="1:24" s="643" customFormat="1" ht="52.7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4" ht="52.7" customHeight="1">
      <c r="A18" s="83" t="s">
        <v>498</v>
      </c>
      <c r="B18" s="767"/>
      <c r="C18" s="771" t="s">
        <v>386</v>
      </c>
      <c r="D18" s="91">
        <f t="shared" si="0"/>
        <v>23.799768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710">
        <v>0</v>
      </c>
      <c r="M18" s="91">
        <v>2</v>
      </c>
      <c r="N18" s="92">
        <v>0</v>
      </c>
      <c r="O18" s="92">
        <v>0</v>
      </c>
      <c r="P18" s="718">
        <v>5.7997680000000003</v>
      </c>
      <c r="Q18" s="718">
        <v>0</v>
      </c>
      <c r="R18" s="718">
        <v>0</v>
      </c>
      <c r="S18" s="718">
        <v>16</v>
      </c>
      <c r="T18" s="718">
        <v>0</v>
      </c>
      <c r="U18" s="719">
        <v>0</v>
      </c>
      <c r="V18" s="83" t="s">
        <v>347</v>
      </c>
      <c r="W18" s="767"/>
      <c r="X18" s="728" t="s">
        <v>386</v>
      </c>
    </row>
    <row r="19" spans="1:24" ht="52.7" customHeight="1">
      <c r="A19" s="89"/>
      <c r="B19" s="89"/>
      <c r="C19" s="771" t="s">
        <v>11</v>
      </c>
      <c r="D19" s="91">
        <f t="shared" si="0"/>
        <v>66.058571999999998</v>
      </c>
      <c r="E19" s="92">
        <v>5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710">
        <v>0</v>
      </c>
      <c r="M19" s="91">
        <v>0</v>
      </c>
      <c r="N19" s="92">
        <v>3.5</v>
      </c>
      <c r="O19" s="92">
        <v>0</v>
      </c>
      <c r="P19" s="718">
        <v>9.9670000000000005</v>
      </c>
      <c r="Q19" s="718">
        <v>0</v>
      </c>
      <c r="R19" s="718">
        <v>2.7</v>
      </c>
      <c r="S19" s="718">
        <v>36.299999999999997</v>
      </c>
      <c r="T19" s="718">
        <v>8.5915719999999993</v>
      </c>
      <c r="U19" s="719">
        <v>0</v>
      </c>
      <c r="V19" s="89"/>
      <c r="W19" s="89"/>
      <c r="X19" s="728" t="s">
        <v>11</v>
      </c>
    </row>
    <row r="20" spans="1:24" ht="52.7" customHeight="1">
      <c r="A20" s="89"/>
      <c r="B20" s="89"/>
      <c r="C20" s="771" t="s">
        <v>10</v>
      </c>
      <c r="D20" s="91">
        <f t="shared" si="0"/>
        <v>60.668909999999997</v>
      </c>
      <c r="E20" s="92">
        <v>2.5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710">
        <v>0</v>
      </c>
      <c r="M20" s="91">
        <v>5.6</v>
      </c>
      <c r="N20" s="92">
        <v>0</v>
      </c>
      <c r="O20" s="92">
        <v>0</v>
      </c>
      <c r="P20" s="718">
        <v>5</v>
      </c>
      <c r="Q20" s="718">
        <v>6.9706000000000001</v>
      </c>
      <c r="R20" s="718">
        <v>0</v>
      </c>
      <c r="S20" s="718">
        <v>0</v>
      </c>
      <c r="T20" s="718">
        <v>40.598309999999998</v>
      </c>
      <c r="U20" s="719">
        <v>0</v>
      </c>
      <c r="V20" s="89"/>
      <c r="W20" s="89"/>
      <c r="X20" s="728" t="s">
        <v>10</v>
      </c>
    </row>
    <row r="21" spans="1:24" ht="52.7" customHeight="1">
      <c r="A21" s="89"/>
      <c r="B21" s="89"/>
      <c r="C21" s="771" t="s">
        <v>9</v>
      </c>
      <c r="D21" s="91">
        <f t="shared" si="0"/>
        <v>97.475999999999999</v>
      </c>
      <c r="E21" s="92">
        <v>0</v>
      </c>
      <c r="F21" s="92">
        <v>0</v>
      </c>
      <c r="G21" s="92">
        <v>1</v>
      </c>
      <c r="H21" s="92">
        <v>0</v>
      </c>
      <c r="I21" s="92">
        <v>0</v>
      </c>
      <c r="J21" s="92">
        <v>0</v>
      </c>
      <c r="K21" s="92">
        <v>42</v>
      </c>
      <c r="L21" s="710">
        <v>0</v>
      </c>
      <c r="M21" s="91">
        <v>39.475999999999999</v>
      </c>
      <c r="N21" s="92">
        <v>0</v>
      </c>
      <c r="O21" s="92">
        <v>0</v>
      </c>
      <c r="P21" s="718">
        <v>15</v>
      </c>
      <c r="Q21" s="718">
        <v>0</v>
      </c>
      <c r="R21" s="718">
        <v>0</v>
      </c>
      <c r="S21" s="718">
        <v>0</v>
      </c>
      <c r="T21" s="718">
        <v>0</v>
      </c>
      <c r="U21" s="719">
        <v>0</v>
      </c>
      <c r="V21" s="89"/>
      <c r="W21" s="89"/>
      <c r="X21" s="728" t="s">
        <v>9</v>
      </c>
    </row>
    <row r="22" spans="1:24" ht="52.7" customHeight="1" thickBot="1">
      <c r="A22" s="730"/>
      <c r="B22" s="730"/>
      <c r="C22" s="772" t="s">
        <v>8</v>
      </c>
      <c r="D22" s="732">
        <f t="shared" si="0"/>
        <v>67.689760000000007</v>
      </c>
      <c r="E22" s="733">
        <v>0</v>
      </c>
      <c r="F22" s="733">
        <v>0</v>
      </c>
      <c r="G22" s="733">
        <v>0</v>
      </c>
      <c r="H22" s="733">
        <v>0</v>
      </c>
      <c r="I22" s="733">
        <v>0</v>
      </c>
      <c r="J22" s="733">
        <v>0</v>
      </c>
      <c r="K22" s="733">
        <v>0</v>
      </c>
      <c r="L22" s="734">
        <v>0</v>
      </c>
      <c r="M22" s="732">
        <v>18.5</v>
      </c>
      <c r="N22" s="733">
        <v>0</v>
      </c>
      <c r="O22" s="733">
        <v>9.8000000000000007</v>
      </c>
      <c r="P22" s="735">
        <v>21.593599999999999</v>
      </c>
      <c r="Q22" s="735">
        <v>0</v>
      </c>
      <c r="R22" s="735">
        <v>4</v>
      </c>
      <c r="S22" s="735">
        <v>0</v>
      </c>
      <c r="T22" s="735">
        <v>13.79616</v>
      </c>
      <c r="U22" s="736">
        <v>0</v>
      </c>
      <c r="V22" s="730"/>
      <c r="W22" s="730"/>
      <c r="X22" s="775" t="s">
        <v>8</v>
      </c>
    </row>
    <row r="23" spans="1:24" ht="8.1" customHeight="1">
      <c r="A23" s="89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76"/>
    </row>
    <row r="24" spans="1:24" ht="12.95" customHeight="1">
      <c r="A24" s="123" t="s">
        <v>503</v>
      </c>
    </row>
    <row r="25" spans="1:24" ht="12.95" customHeight="1">
      <c r="A25" s="123" t="s">
        <v>389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4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6"/>
  <sheetViews>
    <sheetView view="pageBreakPreview" zoomScale="70" zoomScaleNormal="70" zoomScaleSheetLayoutView="70" workbookViewId="0"/>
  </sheetViews>
  <sheetFormatPr defaultRowHeight="16.5"/>
  <cols>
    <col min="1" max="1" width="5.625" style="44" customWidth="1"/>
    <col min="2" max="2" width="10.25" style="44" customWidth="1"/>
    <col min="3" max="3" width="8.625" style="44" customWidth="1"/>
    <col min="4" max="21" width="13.625" style="44" customWidth="1"/>
    <col min="22" max="22" width="5.625" style="44" customWidth="1"/>
    <col min="23" max="23" width="10.25" style="44" customWidth="1"/>
    <col min="24" max="24" width="8.625" style="44" customWidth="1"/>
    <col min="25" max="16384" width="9" style="44"/>
  </cols>
  <sheetData>
    <row r="1" spans="1:24" ht="26.25">
      <c r="A1" s="685" t="s">
        <v>363</v>
      </c>
      <c r="B1" s="358"/>
    </row>
    <row r="2" spans="1:24" ht="17.25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787"/>
    </row>
    <row r="3" spans="1:24" ht="24.95" customHeight="1">
      <c r="A3" s="1120" t="s">
        <v>0</v>
      </c>
      <c r="B3" s="1120"/>
      <c r="C3" s="1121"/>
      <c r="D3" s="740" t="s">
        <v>52</v>
      </c>
      <c r="E3" s="741" t="s">
        <v>53</v>
      </c>
      <c r="F3" s="741" t="s">
        <v>54</v>
      </c>
      <c r="G3" s="741" t="s">
        <v>55</v>
      </c>
      <c r="H3" s="741" t="s">
        <v>56</v>
      </c>
      <c r="I3" s="741" t="s">
        <v>57</v>
      </c>
      <c r="J3" s="741" t="s">
        <v>58</v>
      </c>
      <c r="K3" s="741" t="s">
        <v>59</v>
      </c>
      <c r="L3" s="742" t="s">
        <v>60</v>
      </c>
      <c r="M3" s="743" t="s">
        <v>61</v>
      </c>
      <c r="N3" s="741" t="s">
        <v>62</v>
      </c>
      <c r="O3" s="741" t="s">
        <v>63</v>
      </c>
      <c r="P3" s="741" t="s">
        <v>64</v>
      </c>
      <c r="Q3" s="741" t="s">
        <v>65</v>
      </c>
      <c r="R3" s="741" t="s">
        <v>66</v>
      </c>
      <c r="S3" s="741" t="s">
        <v>67</v>
      </c>
      <c r="T3" s="741" t="s">
        <v>68</v>
      </c>
      <c r="U3" s="689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745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746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267" t="s">
        <v>85</v>
      </c>
      <c r="T4" s="267" t="s">
        <v>86</v>
      </c>
      <c r="U4" s="694" t="s">
        <v>87</v>
      </c>
      <c r="V4" s="1122"/>
      <c r="W4" s="1122"/>
      <c r="X4" s="1122"/>
    </row>
    <row r="5" spans="1:24" ht="50.1" customHeight="1">
      <c r="A5" s="66" t="s">
        <v>208</v>
      </c>
      <c r="B5" s="699"/>
      <c r="C5" s="695"/>
      <c r="D5" s="97">
        <f>SUM(E5:U5)</f>
        <v>807229</v>
      </c>
      <c r="E5" s="98">
        <v>0</v>
      </c>
      <c r="F5" s="98">
        <v>0</v>
      </c>
      <c r="G5" s="98">
        <v>0</v>
      </c>
      <c r="H5" s="98">
        <v>0</v>
      </c>
      <c r="I5" s="98">
        <v>0</v>
      </c>
      <c r="J5" s="98">
        <v>0</v>
      </c>
      <c r="K5" s="98">
        <v>0</v>
      </c>
      <c r="L5" s="696">
        <v>0</v>
      </c>
      <c r="M5" s="97">
        <v>0</v>
      </c>
      <c r="N5" s="98">
        <v>649857</v>
      </c>
      <c r="O5" s="696">
        <v>28496</v>
      </c>
      <c r="P5" s="697">
        <v>122426</v>
      </c>
      <c r="Q5" s="697">
        <v>0</v>
      </c>
      <c r="R5" s="697">
        <v>6450</v>
      </c>
      <c r="S5" s="697">
        <v>0</v>
      </c>
      <c r="T5" s="697">
        <v>0</v>
      </c>
      <c r="U5" s="698">
        <v>0</v>
      </c>
      <c r="V5" s="66" t="s">
        <v>208</v>
      </c>
      <c r="W5" s="699"/>
      <c r="X5" s="759"/>
    </row>
    <row r="6" spans="1:24" ht="50.1" customHeight="1">
      <c r="A6" s="56" t="s">
        <v>401</v>
      </c>
      <c r="B6" s="56"/>
      <c r="C6" s="695"/>
      <c r="D6" s="97">
        <f>SUM(E6:U6)</f>
        <v>77000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696">
        <v>0</v>
      </c>
      <c r="M6" s="97">
        <v>0</v>
      </c>
      <c r="N6" s="98">
        <v>77000</v>
      </c>
      <c r="O6" s="696">
        <v>0</v>
      </c>
      <c r="P6" s="697">
        <v>0</v>
      </c>
      <c r="Q6" s="697">
        <v>0</v>
      </c>
      <c r="R6" s="697">
        <v>0</v>
      </c>
      <c r="S6" s="697">
        <v>0</v>
      </c>
      <c r="T6" s="697">
        <v>0</v>
      </c>
      <c r="U6" s="698">
        <v>0</v>
      </c>
      <c r="V6" s="56" t="s">
        <v>397</v>
      </c>
      <c r="W6" s="56"/>
      <c r="X6" s="699"/>
    </row>
    <row r="7" spans="1:24" ht="50.1" customHeight="1">
      <c r="A7" s="56" t="s">
        <v>209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98"/>
      <c r="P7" s="714"/>
      <c r="Q7" s="714"/>
      <c r="R7" s="714"/>
      <c r="S7" s="714"/>
      <c r="T7" s="714"/>
      <c r="U7" s="715"/>
      <c r="V7" s="56" t="s">
        <v>209</v>
      </c>
      <c r="W7" s="56"/>
      <c r="X7" s="699"/>
    </row>
    <row r="8" spans="1:24" s="709" customFormat="1" ht="50.1" customHeight="1">
      <c r="A8" s="700"/>
      <c r="B8" s="700" t="s">
        <v>271</v>
      </c>
      <c r="C8" s="763"/>
      <c r="D8" s="702">
        <f>SUM(E8:U8)</f>
        <v>14000</v>
      </c>
      <c r="E8" s="704">
        <v>0</v>
      </c>
      <c r="F8" s="704">
        <v>0</v>
      </c>
      <c r="G8" s="704">
        <v>0</v>
      </c>
      <c r="H8" s="704">
        <v>0</v>
      </c>
      <c r="I8" s="704">
        <v>0</v>
      </c>
      <c r="J8" s="704">
        <v>0</v>
      </c>
      <c r="K8" s="704">
        <v>0</v>
      </c>
      <c r="L8" s="705">
        <v>0</v>
      </c>
      <c r="M8" s="702">
        <v>0</v>
      </c>
      <c r="N8" s="704">
        <v>14000</v>
      </c>
      <c r="O8" s="704">
        <v>0</v>
      </c>
      <c r="P8" s="704">
        <v>0</v>
      </c>
      <c r="Q8" s="704">
        <v>0</v>
      </c>
      <c r="R8" s="704">
        <v>0</v>
      </c>
      <c r="S8" s="704">
        <v>0</v>
      </c>
      <c r="T8" s="704">
        <v>0</v>
      </c>
      <c r="U8" s="777">
        <v>0</v>
      </c>
      <c r="V8" s="700"/>
      <c r="W8" s="700" t="s">
        <v>271</v>
      </c>
      <c r="X8" s="708"/>
    </row>
    <row r="9" spans="1:24" s="709" customFormat="1" ht="50.1" customHeight="1">
      <c r="A9" s="56" t="s">
        <v>500</v>
      </c>
      <c r="B9" s="56"/>
      <c r="C9" s="695"/>
      <c r="D9" s="97">
        <v>1490640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696">
        <v>0</v>
      </c>
      <c r="M9" s="97">
        <v>0</v>
      </c>
      <c r="N9" s="98">
        <v>1245388</v>
      </c>
      <c r="O9" s="696">
        <v>32638</v>
      </c>
      <c r="P9" s="793">
        <v>187338</v>
      </c>
      <c r="Q9" s="697">
        <v>0</v>
      </c>
      <c r="R9" s="697">
        <v>25276</v>
      </c>
      <c r="S9" s="697">
        <v>0</v>
      </c>
      <c r="T9" s="697">
        <v>0</v>
      </c>
      <c r="U9" s="698">
        <v>0</v>
      </c>
      <c r="V9" s="56" t="s">
        <v>400</v>
      </c>
      <c r="W9" s="56"/>
      <c r="X9" s="699"/>
    </row>
    <row r="10" spans="1:24" ht="50.1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710"/>
      <c r="P10" s="711"/>
      <c r="Q10" s="711"/>
      <c r="R10" s="711"/>
      <c r="S10" s="711"/>
      <c r="T10" s="711"/>
      <c r="U10" s="712"/>
      <c r="V10" s="89"/>
      <c r="W10" s="89"/>
      <c r="X10" s="713"/>
    </row>
    <row r="11" spans="1:24" ht="50.1" customHeight="1">
      <c r="A11" s="56" t="s">
        <v>499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507</v>
      </c>
      <c r="W11" s="56"/>
      <c r="X11" s="716"/>
    </row>
    <row r="12" spans="1:24" ht="50.1" customHeight="1">
      <c r="A12" s="83" t="s">
        <v>271</v>
      </c>
      <c r="B12" s="767"/>
      <c r="C12" s="768" t="s">
        <v>193</v>
      </c>
      <c r="D12" s="91">
        <f>SUM(E12:U12)</f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710">
        <v>0</v>
      </c>
      <c r="M12" s="91">
        <v>0</v>
      </c>
      <c r="N12" s="92">
        <v>0</v>
      </c>
      <c r="O12" s="92">
        <v>0</v>
      </c>
      <c r="P12" s="718">
        <v>0</v>
      </c>
      <c r="Q12" s="718">
        <v>0</v>
      </c>
      <c r="R12" s="718">
        <v>0</v>
      </c>
      <c r="S12" s="718">
        <v>0</v>
      </c>
      <c r="T12" s="718">
        <v>0</v>
      </c>
      <c r="U12" s="719">
        <v>0</v>
      </c>
      <c r="V12" s="83" t="s">
        <v>271</v>
      </c>
      <c r="W12" s="767"/>
      <c r="X12" s="769" t="s">
        <v>386</v>
      </c>
    </row>
    <row r="13" spans="1:24" ht="50.1" customHeight="1">
      <c r="A13" s="89"/>
      <c r="B13" s="89"/>
      <c r="C13" s="768" t="s">
        <v>11</v>
      </c>
      <c r="D13" s="91">
        <f>SUM(E13:U13)</f>
        <v>14000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710">
        <v>0</v>
      </c>
      <c r="M13" s="91">
        <v>0</v>
      </c>
      <c r="N13" s="92">
        <v>14000</v>
      </c>
      <c r="O13" s="92">
        <v>0</v>
      </c>
      <c r="P13" s="718">
        <v>0</v>
      </c>
      <c r="Q13" s="718">
        <v>0</v>
      </c>
      <c r="R13" s="718">
        <v>0</v>
      </c>
      <c r="S13" s="718">
        <v>0</v>
      </c>
      <c r="T13" s="718">
        <v>0</v>
      </c>
      <c r="U13" s="719">
        <v>0</v>
      </c>
      <c r="V13" s="89"/>
      <c r="W13" s="89"/>
      <c r="X13" s="769" t="s">
        <v>11</v>
      </c>
    </row>
    <row r="14" spans="1:24" ht="50.1" customHeight="1">
      <c r="A14" s="89"/>
      <c r="B14" s="89"/>
      <c r="C14" s="768" t="s">
        <v>10</v>
      </c>
      <c r="D14" s="91">
        <f>SUM(E14:U14)</f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710">
        <v>0</v>
      </c>
      <c r="M14" s="91">
        <v>0</v>
      </c>
      <c r="N14" s="92">
        <v>0</v>
      </c>
      <c r="O14" s="92">
        <v>0</v>
      </c>
      <c r="P14" s="718">
        <v>0</v>
      </c>
      <c r="Q14" s="718">
        <v>0</v>
      </c>
      <c r="R14" s="718">
        <v>0</v>
      </c>
      <c r="S14" s="718">
        <v>0</v>
      </c>
      <c r="T14" s="718">
        <v>0</v>
      </c>
      <c r="U14" s="719">
        <v>0</v>
      </c>
      <c r="V14" s="89"/>
      <c r="W14" s="89"/>
      <c r="X14" s="769" t="s">
        <v>10</v>
      </c>
    </row>
    <row r="15" spans="1:24" ht="50.1" customHeight="1">
      <c r="A15" s="89"/>
      <c r="B15" s="89"/>
      <c r="C15" s="768" t="s">
        <v>9</v>
      </c>
      <c r="D15" s="91">
        <f>SUM(E15:U15)</f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710">
        <v>0</v>
      </c>
      <c r="M15" s="91">
        <v>0</v>
      </c>
      <c r="N15" s="92">
        <v>0</v>
      </c>
      <c r="O15" s="92">
        <v>0</v>
      </c>
      <c r="P15" s="718">
        <v>0</v>
      </c>
      <c r="Q15" s="718">
        <v>0</v>
      </c>
      <c r="R15" s="718">
        <v>0</v>
      </c>
      <c r="S15" s="718">
        <v>0</v>
      </c>
      <c r="T15" s="718">
        <v>0</v>
      </c>
      <c r="U15" s="719">
        <v>0</v>
      </c>
      <c r="V15" s="89"/>
      <c r="W15" s="89"/>
      <c r="X15" s="769" t="s">
        <v>9</v>
      </c>
    </row>
    <row r="16" spans="1:24" ht="50.1" customHeight="1">
      <c r="A16" s="89"/>
      <c r="B16" s="89"/>
      <c r="C16" s="768" t="s">
        <v>8</v>
      </c>
      <c r="D16" s="91">
        <f>SUM(E16:U16)</f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710">
        <v>0</v>
      </c>
      <c r="M16" s="91">
        <v>0</v>
      </c>
      <c r="N16" s="92">
        <v>0</v>
      </c>
      <c r="O16" s="92">
        <v>0</v>
      </c>
      <c r="P16" s="718">
        <v>0</v>
      </c>
      <c r="Q16" s="718">
        <v>0</v>
      </c>
      <c r="R16" s="718">
        <v>0</v>
      </c>
      <c r="S16" s="718">
        <v>0</v>
      </c>
      <c r="T16" s="718">
        <v>0</v>
      </c>
      <c r="U16" s="719">
        <v>0</v>
      </c>
      <c r="V16" s="89"/>
      <c r="W16" s="89"/>
      <c r="X16" s="769" t="s">
        <v>8</v>
      </c>
    </row>
    <row r="17" spans="1:24" ht="50.1" customHeight="1">
      <c r="A17" s="89"/>
      <c r="B17" s="89"/>
      <c r="C17" s="768"/>
      <c r="D17" s="91"/>
      <c r="E17" s="92"/>
      <c r="F17" s="92"/>
      <c r="G17" s="92"/>
      <c r="H17" s="92"/>
      <c r="I17" s="92"/>
      <c r="J17" s="92"/>
      <c r="K17" s="92"/>
      <c r="L17" s="710"/>
      <c r="M17" s="91"/>
      <c r="N17" s="92"/>
      <c r="O17" s="92"/>
      <c r="P17" s="718"/>
      <c r="Q17" s="718"/>
      <c r="R17" s="718"/>
      <c r="S17" s="718"/>
      <c r="T17" s="718"/>
      <c r="U17" s="719"/>
      <c r="V17" s="89"/>
      <c r="W17" s="89"/>
      <c r="X17" s="769"/>
    </row>
    <row r="18" spans="1:24" ht="50.1" customHeight="1">
      <c r="A18" s="56" t="s">
        <v>501</v>
      </c>
      <c r="B18" s="56"/>
      <c r="C18" s="766"/>
      <c r="D18" s="97"/>
      <c r="E18" s="98"/>
      <c r="F18" s="98"/>
      <c r="G18" s="98"/>
      <c r="H18" s="98"/>
      <c r="I18" s="98"/>
      <c r="J18" s="98"/>
      <c r="K18" s="98"/>
      <c r="L18" s="696"/>
      <c r="M18" s="97"/>
      <c r="N18" s="98"/>
      <c r="O18" s="98"/>
      <c r="P18" s="714"/>
      <c r="Q18" s="714"/>
      <c r="R18" s="714"/>
      <c r="S18" s="714"/>
      <c r="T18" s="714"/>
      <c r="U18" s="715"/>
      <c r="V18" s="56" t="s">
        <v>501</v>
      </c>
      <c r="W18" s="56"/>
      <c r="X18" s="716"/>
    </row>
    <row r="19" spans="1:24" ht="50.1" customHeight="1">
      <c r="A19" s="83"/>
      <c r="B19" s="767"/>
      <c r="C19" s="768" t="s">
        <v>387</v>
      </c>
      <c r="D19" s="819">
        <v>1490640</v>
      </c>
      <c r="E19" s="820">
        <v>0</v>
      </c>
      <c r="F19" s="820">
        <v>0</v>
      </c>
      <c r="G19" s="820">
        <v>0</v>
      </c>
      <c r="H19" s="820">
        <v>0</v>
      </c>
      <c r="I19" s="820">
        <v>0</v>
      </c>
      <c r="J19" s="820">
        <v>0</v>
      </c>
      <c r="K19" s="820">
        <v>0</v>
      </c>
      <c r="L19" s="821">
        <v>0</v>
      </c>
      <c r="M19" s="819">
        <v>0</v>
      </c>
      <c r="N19" s="820">
        <v>1245388</v>
      </c>
      <c r="O19" s="820">
        <v>32638</v>
      </c>
      <c r="P19" s="822">
        <v>187338</v>
      </c>
      <c r="Q19" s="822">
        <v>0</v>
      </c>
      <c r="R19" s="822">
        <v>25276</v>
      </c>
      <c r="S19" s="822">
        <v>0</v>
      </c>
      <c r="T19" s="822">
        <v>0</v>
      </c>
      <c r="U19" s="823">
        <v>0</v>
      </c>
      <c r="V19" s="83"/>
      <c r="W19" s="767"/>
      <c r="X19" s="728" t="s">
        <v>386</v>
      </c>
    </row>
    <row r="20" spans="1:24" ht="50.1" customHeight="1">
      <c r="A20" s="89"/>
      <c r="B20" s="89"/>
      <c r="C20" s="771" t="s">
        <v>11</v>
      </c>
      <c r="D20" s="819">
        <v>1386522</v>
      </c>
      <c r="E20" s="820">
        <v>0</v>
      </c>
      <c r="F20" s="820">
        <v>0</v>
      </c>
      <c r="G20" s="820">
        <v>0</v>
      </c>
      <c r="H20" s="820">
        <v>0</v>
      </c>
      <c r="I20" s="820">
        <v>0</v>
      </c>
      <c r="J20" s="820">
        <v>0</v>
      </c>
      <c r="K20" s="820">
        <v>0</v>
      </c>
      <c r="L20" s="821">
        <v>0</v>
      </c>
      <c r="M20" s="819">
        <v>0</v>
      </c>
      <c r="N20" s="820">
        <v>1043354</v>
      </c>
      <c r="O20" s="820">
        <v>0</v>
      </c>
      <c r="P20" s="822">
        <v>339718</v>
      </c>
      <c r="Q20" s="822">
        <v>3450</v>
      </c>
      <c r="R20" s="822">
        <v>0</v>
      </c>
      <c r="S20" s="822">
        <v>0</v>
      </c>
      <c r="T20" s="822">
        <v>0</v>
      </c>
      <c r="U20" s="823">
        <v>0</v>
      </c>
      <c r="V20" s="798"/>
      <c r="W20" s="89"/>
      <c r="X20" s="728" t="s">
        <v>11</v>
      </c>
    </row>
    <row r="21" spans="1:24" ht="50.1" customHeight="1">
      <c r="A21" s="89"/>
      <c r="B21" s="89"/>
      <c r="C21" s="771" t="s">
        <v>10</v>
      </c>
      <c r="D21" s="819">
        <v>1276799</v>
      </c>
      <c r="E21" s="820">
        <v>0</v>
      </c>
      <c r="F21" s="820">
        <v>0</v>
      </c>
      <c r="G21" s="820">
        <v>0</v>
      </c>
      <c r="H21" s="820">
        <v>0</v>
      </c>
      <c r="I21" s="820">
        <v>0</v>
      </c>
      <c r="J21" s="820">
        <v>0</v>
      </c>
      <c r="K21" s="820">
        <v>0</v>
      </c>
      <c r="L21" s="821">
        <v>0</v>
      </c>
      <c r="M21" s="819">
        <v>0</v>
      </c>
      <c r="N21" s="820">
        <v>906121</v>
      </c>
      <c r="O21" s="820">
        <v>366833</v>
      </c>
      <c r="P21" s="822">
        <v>0</v>
      </c>
      <c r="Q21" s="822">
        <v>0</v>
      </c>
      <c r="R21" s="822">
        <v>3845</v>
      </c>
      <c r="S21" s="822">
        <v>0</v>
      </c>
      <c r="T21" s="822">
        <v>0</v>
      </c>
      <c r="U21" s="823">
        <v>0</v>
      </c>
      <c r="V21" s="89"/>
      <c r="W21" s="89"/>
      <c r="X21" s="728" t="s">
        <v>10</v>
      </c>
    </row>
    <row r="22" spans="1:24" ht="50.1" customHeight="1">
      <c r="A22" s="89"/>
      <c r="B22" s="89"/>
      <c r="C22" s="771" t="s">
        <v>9</v>
      </c>
      <c r="D22" s="819">
        <v>1001273</v>
      </c>
      <c r="E22" s="820">
        <v>0</v>
      </c>
      <c r="F22" s="820">
        <v>0</v>
      </c>
      <c r="G22" s="820">
        <v>0</v>
      </c>
      <c r="H22" s="820">
        <v>0</v>
      </c>
      <c r="I22" s="820">
        <v>0</v>
      </c>
      <c r="J22" s="820">
        <v>0</v>
      </c>
      <c r="K22" s="820">
        <v>0</v>
      </c>
      <c r="L22" s="821">
        <v>0</v>
      </c>
      <c r="M22" s="819">
        <v>0</v>
      </c>
      <c r="N22" s="820">
        <v>713549</v>
      </c>
      <c r="O22" s="820">
        <v>283575</v>
      </c>
      <c r="P22" s="822">
        <v>0</v>
      </c>
      <c r="Q22" s="822">
        <v>0</v>
      </c>
      <c r="R22" s="822">
        <v>4149</v>
      </c>
      <c r="S22" s="822">
        <v>0</v>
      </c>
      <c r="T22" s="822">
        <v>0</v>
      </c>
      <c r="U22" s="823">
        <v>0</v>
      </c>
      <c r="V22" s="89"/>
      <c r="W22" s="89"/>
      <c r="X22" s="728" t="s">
        <v>9</v>
      </c>
    </row>
    <row r="23" spans="1:24" ht="50.1" customHeight="1" thickBot="1">
      <c r="A23" s="730"/>
      <c r="B23" s="730"/>
      <c r="C23" s="772" t="s">
        <v>8</v>
      </c>
      <c r="D23" s="824">
        <v>1127624</v>
      </c>
      <c r="E23" s="825">
        <v>0</v>
      </c>
      <c r="F23" s="825">
        <v>0</v>
      </c>
      <c r="G23" s="825">
        <v>0</v>
      </c>
      <c r="H23" s="825">
        <v>0</v>
      </c>
      <c r="I23" s="825">
        <v>0</v>
      </c>
      <c r="J23" s="825">
        <v>0</v>
      </c>
      <c r="K23" s="825">
        <v>0</v>
      </c>
      <c r="L23" s="826">
        <v>0</v>
      </c>
      <c r="M23" s="827">
        <v>0</v>
      </c>
      <c r="N23" s="825">
        <v>755343</v>
      </c>
      <c r="O23" s="826">
        <v>367438</v>
      </c>
      <c r="P23" s="828">
        <v>0</v>
      </c>
      <c r="Q23" s="828">
        <v>0</v>
      </c>
      <c r="R23" s="828">
        <v>4843</v>
      </c>
      <c r="S23" s="828">
        <v>0</v>
      </c>
      <c r="T23" s="828">
        <v>0</v>
      </c>
      <c r="U23" s="829">
        <v>0</v>
      </c>
      <c r="V23" s="730"/>
      <c r="W23" s="730"/>
      <c r="X23" s="775" t="s">
        <v>8</v>
      </c>
    </row>
    <row r="24" spans="1:24" ht="17.25">
      <c r="A24" s="89"/>
      <c r="B24" s="89"/>
      <c r="C24" s="728"/>
      <c r="D24" s="737"/>
      <c r="E24" s="737"/>
      <c r="F24" s="737"/>
      <c r="G24" s="737"/>
      <c r="H24" s="737"/>
      <c r="I24" s="737"/>
      <c r="J24" s="737"/>
      <c r="K24" s="737"/>
      <c r="L24" s="737"/>
      <c r="M24" s="737"/>
      <c r="N24" s="737"/>
      <c r="O24" s="737"/>
      <c r="P24" s="738"/>
      <c r="Q24" s="738"/>
      <c r="R24" s="738"/>
      <c r="S24" s="738"/>
      <c r="T24" s="738"/>
      <c r="U24" s="738"/>
      <c r="V24" s="89"/>
      <c r="W24" s="89"/>
      <c r="X24" s="728"/>
    </row>
    <row r="25" spans="1:24" ht="17.25">
      <c r="A25" s="974" t="s">
        <v>504</v>
      </c>
      <c r="B25" s="89"/>
      <c r="C25" s="728"/>
      <c r="D25" s="737"/>
      <c r="E25" s="737"/>
      <c r="F25" s="737"/>
      <c r="G25" s="737"/>
      <c r="H25" s="737"/>
      <c r="I25" s="737"/>
      <c r="J25" s="737"/>
      <c r="K25" s="737"/>
      <c r="L25" s="737"/>
      <c r="M25" s="737"/>
      <c r="N25" s="737"/>
      <c r="O25" s="737"/>
      <c r="P25" s="738"/>
      <c r="Q25" s="738"/>
      <c r="R25" s="738"/>
      <c r="S25" s="738"/>
      <c r="T25" s="738"/>
      <c r="U25" s="738"/>
      <c r="V25" s="89"/>
      <c r="W25" s="89"/>
      <c r="X25" s="728"/>
    </row>
    <row r="26" spans="1:24">
      <c r="A26" s="123" t="s">
        <v>505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3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25"/>
  <sheetViews>
    <sheetView view="pageBreakPreview" zoomScale="70" zoomScaleNormal="70" zoomScaleSheetLayoutView="70" workbookViewId="0"/>
  </sheetViews>
  <sheetFormatPr defaultRowHeight="17.25" customHeight="1"/>
  <cols>
    <col min="1" max="1" width="5.625" style="44" customWidth="1"/>
    <col min="2" max="2" width="10.25" style="44" customWidth="1"/>
    <col min="3" max="3" width="8.5" style="44" customWidth="1"/>
    <col min="4" max="12" width="10.375" style="44" customWidth="1"/>
    <col min="13" max="18" width="10.25" style="44" customWidth="1"/>
    <col min="19" max="19" width="10.625" style="44" customWidth="1"/>
    <col min="20" max="20" width="11" style="44" customWidth="1"/>
    <col min="21" max="21" width="10.25" style="44" customWidth="1"/>
    <col min="22" max="22" width="5.625" style="44" customWidth="1"/>
    <col min="23" max="23" width="10.25" style="44" customWidth="1"/>
    <col min="24" max="24" width="8.5" style="44" customWidth="1"/>
    <col min="25" max="16384" width="9" style="44"/>
  </cols>
  <sheetData>
    <row r="1" spans="1:24" ht="18" customHeight="1">
      <c r="A1" s="685" t="s">
        <v>364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127"/>
    </row>
    <row r="3" spans="1:24" ht="24.95" customHeight="1">
      <c r="A3" s="1120" t="s">
        <v>0</v>
      </c>
      <c r="B3" s="1120"/>
      <c r="C3" s="1121"/>
      <c r="D3" s="686" t="s">
        <v>52</v>
      </c>
      <c r="E3" s="687" t="s">
        <v>53</v>
      </c>
      <c r="F3" s="687" t="s">
        <v>54</v>
      </c>
      <c r="G3" s="687" t="s">
        <v>55</v>
      </c>
      <c r="H3" s="687" t="s">
        <v>56</v>
      </c>
      <c r="I3" s="687" t="s">
        <v>57</v>
      </c>
      <c r="J3" s="687" t="s">
        <v>58</v>
      </c>
      <c r="K3" s="687" t="s">
        <v>59</v>
      </c>
      <c r="L3" s="754" t="s">
        <v>60</v>
      </c>
      <c r="M3" s="686" t="s">
        <v>61</v>
      </c>
      <c r="N3" s="687" t="s">
        <v>62</v>
      </c>
      <c r="O3" s="687" t="s">
        <v>63</v>
      </c>
      <c r="P3" s="687" t="s">
        <v>64</v>
      </c>
      <c r="Q3" s="687" t="s">
        <v>65</v>
      </c>
      <c r="R3" s="687" t="s">
        <v>66</v>
      </c>
      <c r="S3" s="687" t="s">
        <v>67</v>
      </c>
      <c r="T3" s="687" t="s">
        <v>68</v>
      </c>
      <c r="U3" s="783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690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692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691" t="s">
        <v>85</v>
      </c>
      <c r="T4" s="691" t="s">
        <v>86</v>
      </c>
      <c r="U4" s="784" t="s">
        <v>87</v>
      </c>
      <c r="V4" s="1122"/>
      <c r="W4" s="1122"/>
      <c r="X4" s="1122"/>
    </row>
    <row r="5" spans="1:24" ht="52.7" customHeight="1">
      <c r="A5" s="66" t="s">
        <v>208</v>
      </c>
      <c r="B5" s="699"/>
      <c r="C5" s="695"/>
      <c r="D5" s="97">
        <f>SUM(E5:U5)</f>
        <v>207638</v>
      </c>
      <c r="E5" s="98">
        <v>0</v>
      </c>
      <c r="F5" s="98">
        <v>25661</v>
      </c>
      <c r="G5" s="98">
        <v>0</v>
      </c>
      <c r="H5" s="98">
        <v>0</v>
      </c>
      <c r="I5" s="98">
        <v>0</v>
      </c>
      <c r="J5" s="98">
        <v>0</v>
      </c>
      <c r="K5" s="98">
        <v>29616</v>
      </c>
      <c r="L5" s="696">
        <v>15937</v>
      </c>
      <c r="M5" s="97">
        <v>19514</v>
      </c>
      <c r="N5" s="98">
        <v>44349</v>
      </c>
      <c r="O5" s="98">
        <v>15862</v>
      </c>
      <c r="P5" s="714">
        <v>865</v>
      </c>
      <c r="Q5" s="714">
        <v>40620</v>
      </c>
      <c r="R5" s="714">
        <v>9444</v>
      </c>
      <c r="S5" s="714">
        <v>5770</v>
      </c>
      <c r="T5" s="714">
        <v>0</v>
      </c>
      <c r="U5" s="715">
        <v>0</v>
      </c>
      <c r="V5" s="66" t="s">
        <v>208</v>
      </c>
      <c r="W5" s="699"/>
      <c r="X5" s="699"/>
    </row>
    <row r="6" spans="1:24" ht="52.7" customHeight="1">
      <c r="A6" s="66" t="s">
        <v>249</v>
      </c>
      <c r="B6" s="699"/>
      <c r="C6" s="695"/>
      <c r="D6" s="97">
        <f t="shared" ref="D6:D22" si="0">SUM(E6:U6)</f>
        <v>171900</v>
      </c>
      <c r="E6" s="98">
        <v>0</v>
      </c>
      <c r="F6" s="98">
        <v>121620</v>
      </c>
      <c r="G6" s="98">
        <v>0</v>
      </c>
      <c r="H6" s="98">
        <v>0</v>
      </c>
      <c r="I6" s="98">
        <v>0</v>
      </c>
      <c r="J6" s="98">
        <v>0</v>
      </c>
      <c r="K6" s="98">
        <v>202</v>
      </c>
      <c r="L6" s="696">
        <v>5582</v>
      </c>
      <c r="M6" s="97">
        <v>0</v>
      </c>
      <c r="N6" s="98">
        <v>10006</v>
      </c>
      <c r="O6" s="98">
        <v>1377</v>
      </c>
      <c r="P6" s="714">
        <v>4099</v>
      </c>
      <c r="Q6" s="714">
        <v>29014</v>
      </c>
      <c r="R6" s="714">
        <v>0</v>
      </c>
      <c r="S6" s="714">
        <v>0</v>
      </c>
      <c r="T6" s="714">
        <v>0</v>
      </c>
      <c r="U6" s="715">
        <v>0</v>
      </c>
      <c r="V6" s="699" t="s">
        <v>249</v>
      </c>
      <c r="W6" s="699"/>
      <c r="X6" s="699"/>
    </row>
    <row r="7" spans="1:24" ht="52.7" customHeight="1">
      <c r="A7" s="56" t="s">
        <v>209</v>
      </c>
      <c r="B7" s="56"/>
      <c r="C7" s="695"/>
      <c r="D7" s="97"/>
      <c r="E7" s="98"/>
      <c r="F7" s="98"/>
      <c r="G7" s="98"/>
      <c r="H7" s="98"/>
      <c r="I7" s="98"/>
      <c r="J7" s="98"/>
      <c r="K7" s="98"/>
      <c r="L7" s="696"/>
      <c r="M7" s="97"/>
      <c r="N7" s="98"/>
      <c r="O7" s="98"/>
      <c r="P7" s="714"/>
      <c r="Q7" s="714"/>
      <c r="R7" s="714"/>
      <c r="S7" s="714"/>
      <c r="T7" s="714"/>
      <c r="U7" s="715"/>
      <c r="V7" s="56" t="s">
        <v>209</v>
      </c>
      <c r="W7" s="56"/>
      <c r="X7" s="699"/>
    </row>
    <row r="8" spans="1:24" s="709" customFormat="1" ht="52.7" customHeight="1">
      <c r="A8" s="700"/>
      <c r="B8" s="700" t="s">
        <v>271</v>
      </c>
      <c r="C8" s="763"/>
      <c r="D8" s="702">
        <f t="shared" si="0"/>
        <v>53100</v>
      </c>
      <c r="E8" s="704">
        <v>0</v>
      </c>
      <c r="F8" s="704">
        <v>24800</v>
      </c>
      <c r="G8" s="704">
        <v>0</v>
      </c>
      <c r="H8" s="704">
        <v>0</v>
      </c>
      <c r="I8" s="704">
        <v>0</v>
      </c>
      <c r="J8" s="704">
        <v>0</v>
      </c>
      <c r="K8" s="704">
        <v>3700</v>
      </c>
      <c r="L8" s="705">
        <v>2450</v>
      </c>
      <c r="M8" s="702">
        <v>0</v>
      </c>
      <c r="N8" s="704">
        <v>10000</v>
      </c>
      <c r="O8" s="704">
        <v>2300</v>
      </c>
      <c r="P8" s="704">
        <v>2990</v>
      </c>
      <c r="Q8" s="704">
        <v>6860</v>
      </c>
      <c r="R8" s="704">
        <v>0</v>
      </c>
      <c r="S8" s="704">
        <v>0</v>
      </c>
      <c r="T8" s="704">
        <v>0</v>
      </c>
      <c r="U8" s="777">
        <v>0</v>
      </c>
      <c r="V8" s="700"/>
      <c r="W8" s="700" t="s">
        <v>271</v>
      </c>
      <c r="X8" s="708"/>
    </row>
    <row r="9" spans="1:24" s="709" customFormat="1" ht="52.7" customHeight="1">
      <c r="A9" s="700"/>
      <c r="B9" s="700" t="s">
        <v>347</v>
      </c>
      <c r="C9" s="763"/>
      <c r="D9" s="702">
        <f t="shared" si="0"/>
        <v>455.70000000000005</v>
      </c>
      <c r="E9" s="703">
        <v>0</v>
      </c>
      <c r="F9" s="703">
        <v>0</v>
      </c>
      <c r="G9" s="703">
        <v>0</v>
      </c>
      <c r="H9" s="703">
        <v>0</v>
      </c>
      <c r="I9" s="703">
        <v>0</v>
      </c>
      <c r="J9" s="704">
        <v>0</v>
      </c>
      <c r="K9" s="704">
        <v>40</v>
      </c>
      <c r="L9" s="705">
        <v>40</v>
      </c>
      <c r="M9" s="702">
        <v>105.5</v>
      </c>
      <c r="N9" s="704">
        <v>2.6</v>
      </c>
      <c r="O9" s="704">
        <v>90.2</v>
      </c>
      <c r="P9" s="704">
        <v>0</v>
      </c>
      <c r="Q9" s="704">
        <v>142.5</v>
      </c>
      <c r="R9" s="704">
        <v>26.3</v>
      </c>
      <c r="S9" s="704">
        <v>8.6</v>
      </c>
      <c r="T9" s="704">
        <v>0</v>
      </c>
      <c r="U9" s="777">
        <v>0</v>
      </c>
      <c r="V9" s="700"/>
      <c r="W9" s="700" t="s">
        <v>347</v>
      </c>
      <c r="X9" s="708"/>
    </row>
    <row r="10" spans="1:24" ht="52.7" customHeight="1">
      <c r="A10" s="89"/>
      <c r="B10" s="89"/>
      <c r="C10" s="765"/>
      <c r="D10" s="91"/>
      <c r="E10" s="92"/>
      <c r="F10" s="92"/>
      <c r="G10" s="92"/>
      <c r="H10" s="92"/>
      <c r="I10" s="92"/>
      <c r="J10" s="92"/>
      <c r="K10" s="92"/>
      <c r="L10" s="710"/>
      <c r="M10" s="91"/>
      <c r="N10" s="92"/>
      <c r="O10" s="92"/>
      <c r="P10" s="718"/>
      <c r="Q10" s="718"/>
      <c r="R10" s="718"/>
      <c r="S10" s="718"/>
      <c r="T10" s="718"/>
      <c r="U10" s="719"/>
      <c r="V10" s="89"/>
      <c r="W10" s="89"/>
      <c r="X10" s="713"/>
    </row>
    <row r="11" spans="1:24" ht="52.7" customHeight="1">
      <c r="A11" s="56" t="s">
        <v>350</v>
      </c>
      <c r="B11" s="56"/>
      <c r="C11" s="766"/>
      <c r="D11" s="97"/>
      <c r="E11" s="98"/>
      <c r="F11" s="98"/>
      <c r="G11" s="98"/>
      <c r="H11" s="98"/>
      <c r="I11" s="98"/>
      <c r="J11" s="98"/>
      <c r="K11" s="98"/>
      <c r="L11" s="696"/>
      <c r="M11" s="97"/>
      <c r="N11" s="98"/>
      <c r="O11" s="98"/>
      <c r="P11" s="714"/>
      <c r="Q11" s="714"/>
      <c r="R11" s="714"/>
      <c r="S11" s="714"/>
      <c r="T11" s="714"/>
      <c r="U11" s="715"/>
      <c r="V11" s="56" t="s">
        <v>350</v>
      </c>
      <c r="W11" s="56"/>
      <c r="X11" s="716"/>
    </row>
    <row r="12" spans="1:24" ht="52.7" customHeight="1">
      <c r="A12" s="83" t="s">
        <v>271</v>
      </c>
      <c r="B12" s="767"/>
      <c r="C12" s="768" t="s">
        <v>193</v>
      </c>
      <c r="D12" s="91">
        <f t="shared" si="0"/>
        <v>15500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3700</v>
      </c>
      <c r="L12" s="710">
        <v>0</v>
      </c>
      <c r="M12" s="91">
        <v>0</v>
      </c>
      <c r="N12" s="92">
        <v>10000</v>
      </c>
      <c r="O12" s="92">
        <v>1800</v>
      </c>
      <c r="P12" s="718">
        <v>0</v>
      </c>
      <c r="Q12" s="718">
        <v>0</v>
      </c>
      <c r="R12" s="718">
        <v>0</v>
      </c>
      <c r="S12" s="718">
        <v>0</v>
      </c>
      <c r="T12" s="718">
        <v>0</v>
      </c>
      <c r="U12" s="719">
        <v>0</v>
      </c>
      <c r="V12" s="83" t="s">
        <v>271</v>
      </c>
      <c r="W12" s="767"/>
      <c r="X12" s="769" t="s">
        <v>386</v>
      </c>
    </row>
    <row r="13" spans="1:24" ht="52.7" customHeight="1">
      <c r="A13" s="89"/>
      <c r="B13" s="89"/>
      <c r="C13" s="768" t="s">
        <v>11</v>
      </c>
      <c r="D13" s="91">
        <f t="shared" si="0"/>
        <v>2990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710">
        <v>0</v>
      </c>
      <c r="M13" s="91">
        <v>0</v>
      </c>
      <c r="N13" s="92">
        <v>0</v>
      </c>
      <c r="O13" s="92">
        <v>0</v>
      </c>
      <c r="P13" s="718">
        <v>2990</v>
      </c>
      <c r="Q13" s="718">
        <v>0</v>
      </c>
      <c r="R13" s="718">
        <v>0</v>
      </c>
      <c r="S13" s="718">
        <v>0</v>
      </c>
      <c r="T13" s="718">
        <v>0</v>
      </c>
      <c r="U13" s="719">
        <v>0</v>
      </c>
      <c r="V13" s="89"/>
      <c r="W13" s="89"/>
      <c r="X13" s="769" t="s">
        <v>11</v>
      </c>
    </row>
    <row r="14" spans="1:24" ht="52.7" customHeight="1">
      <c r="A14" s="89"/>
      <c r="B14" s="89"/>
      <c r="C14" s="768" t="s">
        <v>10</v>
      </c>
      <c r="D14" s="91">
        <f t="shared" si="0"/>
        <v>24800</v>
      </c>
      <c r="E14" s="92">
        <v>0</v>
      </c>
      <c r="F14" s="92">
        <v>24800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710">
        <v>0</v>
      </c>
      <c r="M14" s="91">
        <v>0</v>
      </c>
      <c r="N14" s="92">
        <v>0</v>
      </c>
      <c r="O14" s="92">
        <v>0</v>
      </c>
      <c r="P14" s="718">
        <v>0</v>
      </c>
      <c r="Q14" s="718">
        <v>0</v>
      </c>
      <c r="R14" s="718">
        <v>0</v>
      </c>
      <c r="S14" s="718">
        <v>0</v>
      </c>
      <c r="T14" s="718">
        <v>0</v>
      </c>
      <c r="U14" s="719">
        <v>0</v>
      </c>
      <c r="V14" s="89"/>
      <c r="W14" s="89"/>
      <c r="X14" s="769" t="s">
        <v>10</v>
      </c>
    </row>
    <row r="15" spans="1:24" ht="52.7" customHeight="1">
      <c r="A15" s="89"/>
      <c r="B15" s="89"/>
      <c r="C15" s="768" t="s">
        <v>9</v>
      </c>
      <c r="D15" s="91">
        <f t="shared" si="0"/>
        <v>7360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710">
        <v>0</v>
      </c>
      <c r="M15" s="91">
        <v>0</v>
      </c>
      <c r="N15" s="92">
        <v>0</v>
      </c>
      <c r="O15" s="92">
        <v>500</v>
      </c>
      <c r="P15" s="718">
        <v>0</v>
      </c>
      <c r="Q15" s="718">
        <v>6860</v>
      </c>
      <c r="R15" s="718">
        <v>0</v>
      </c>
      <c r="S15" s="718">
        <v>0</v>
      </c>
      <c r="T15" s="718">
        <v>0</v>
      </c>
      <c r="U15" s="719">
        <v>0</v>
      </c>
      <c r="V15" s="89"/>
      <c r="W15" s="89"/>
      <c r="X15" s="769" t="s">
        <v>9</v>
      </c>
    </row>
    <row r="16" spans="1:24" ht="52.7" customHeight="1">
      <c r="A16" s="89"/>
      <c r="B16" s="89"/>
      <c r="C16" s="768" t="s">
        <v>8</v>
      </c>
      <c r="D16" s="91">
        <f t="shared" si="0"/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710">
        <v>0</v>
      </c>
      <c r="M16" s="91">
        <v>0</v>
      </c>
      <c r="N16" s="92">
        <v>0</v>
      </c>
      <c r="O16" s="92">
        <v>0</v>
      </c>
      <c r="P16" s="718">
        <v>0</v>
      </c>
      <c r="Q16" s="718">
        <v>0</v>
      </c>
      <c r="R16" s="718">
        <v>0</v>
      </c>
      <c r="S16" s="718">
        <v>0</v>
      </c>
      <c r="T16" s="718">
        <v>0</v>
      </c>
      <c r="U16" s="719">
        <v>0</v>
      </c>
      <c r="V16" s="89"/>
      <c r="W16" s="89"/>
      <c r="X16" s="769" t="s">
        <v>8</v>
      </c>
    </row>
    <row r="17" spans="1:24" s="643" customFormat="1" ht="52.7" customHeight="1">
      <c r="A17" s="83"/>
      <c r="B17" s="748"/>
      <c r="C17" s="770"/>
      <c r="D17" s="721"/>
      <c r="E17" s="722"/>
      <c r="F17" s="722"/>
      <c r="G17" s="722"/>
      <c r="H17" s="722"/>
      <c r="I17" s="722"/>
      <c r="J17" s="722"/>
      <c r="K17" s="722"/>
      <c r="L17" s="723"/>
      <c r="M17" s="721"/>
      <c r="N17" s="722"/>
      <c r="O17" s="722"/>
      <c r="P17" s="724"/>
      <c r="Q17" s="724"/>
      <c r="R17" s="724"/>
      <c r="S17" s="724"/>
      <c r="T17" s="724"/>
      <c r="U17" s="725"/>
      <c r="V17" s="83"/>
      <c r="W17" s="748"/>
      <c r="X17" s="83"/>
    </row>
    <row r="18" spans="1:24" ht="52.7" customHeight="1">
      <c r="A18" s="83" t="s">
        <v>347</v>
      </c>
      <c r="B18" s="767"/>
      <c r="C18" s="771" t="s">
        <v>386</v>
      </c>
      <c r="D18" s="91">
        <f t="shared" si="0"/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92">
        <v>0</v>
      </c>
      <c r="L18" s="710">
        <v>0</v>
      </c>
      <c r="M18" s="91">
        <v>0</v>
      </c>
      <c r="N18" s="92">
        <v>0</v>
      </c>
      <c r="O18" s="92">
        <v>0</v>
      </c>
      <c r="P18" s="718">
        <v>0</v>
      </c>
      <c r="Q18" s="718">
        <v>0</v>
      </c>
      <c r="R18" s="718">
        <v>0</v>
      </c>
      <c r="S18" s="718">
        <v>0</v>
      </c>
      <c r="T18" s="718">
        <v>0</v>
      </c>
      <c r="U18" s="719">
        <v>0</v>
      </c>
      <c r="V18" s="83" t="s">
        <v>347</v>
      </c>
      <c r="W18" s="767"/>
      <c r="X18" s="728" t="s">
        <v>386</v>
      </c>
    </row>
    <row r="19" spans="1:24" ht="52.7" customHeight="1">
      <c r="A19" s="89"/>
      <c r="B19" s="89"/>
      <c r="C19" s="771" t="s">
        <v>11</v>
      </c>
      <c r="D19" s="91">
        <f t="shared" si="0"/>
        <v>33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710">
        <v>0</v>
      </c>
      <c r="M19" s="91">
        <v>28</v>
      </c>
      <c r="N19" s="92">
        <v>0</v>
      </c>
      <c r="O19" s="92">
        <v>5</v>
      </c>
      <c r="P19" s="718">
        <v>0</v>
      </c>
      <c r="Q19" s="718">
        <v>0</v>
      </c>
      <c r="R19" s="718">
        <v>0</v>
      </c>
      <c r="S19" s="718">
        <v>0</v>
      </c>
      <c r="T19" s="718">
        <v>0</v>
      </c>
      <c r="U19" s="719">
        <v>0</v>
      </c>
      <c r="V19" s="89"/>
      <c r="W19" s="89"/>
      <c r="X19" s="728" t="s">
        <v>11</v>
      </c>
    </row>
    <row r="20" spans="1:24" ht="52.7" customHeight="1">
      <c r="A20" s="89"/>
      <c r="B20" s="89"/>
      <c r="C20" s="771" t="s">
        <v>10</v>
      </c>
      <c r="D20" s="91">
        <f t="shared" si="0"/>
        <v>118.8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710">
        <v>0</v>
      </c>
      <c r="M20" s="91">
        <v>5</v>
      </c>
      <c r="N20" s="92">
        <v>0</v>
      </c>
      <c r="O20" s="92">
        <v>85.2</v>
      </c>
      <c r="P20" s="718">
        <v>0</v>
      </c>
      <c r="Q20" s="718">
        <v>20</v>
      </c>
      <c r="R20" s="718">
        <v>0</v>
      </c>
      <c r="S20" s="718">
        <v>8.6</v>
      </c>
      <c r="T20" s="718">
        <v>0</v>
      </c>
      <c r="U20" s="719">
        <v>0</v>
      </c>
      <c r="V20" s="89"/>
      <c r="W20" s="89"/>
      <c r="X20" s="728" t="s">
        <v>10</v>
      </c>
    </row>
    <row r="21" spans="1:24" ht="52.7" customHeight="1">
      <c r="A21" s="89"/>
      <c r="B21" s="89"/>
      <c r="C21" s="771" t="s">
        <v>9</v>
      </c>
      <c r="D21" s="91">
        <f t="shared" si="0"/>
        <v>238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40</v>
      </c>
      <c r="L21" s="710">
        <v>40</v>
      </c>
      <c r="M21" s="91">
        <v>55</v>
      </c>
      <c r="N21" s="92">
        <v>0</v>
      </c>
      <c r="O21" s="92">
        <v>0</v>
      </c>
      <c r="P21" s="718">
        <v>0</v>
      </c>
      <c r="Q21" s="718">
        <v>100</v>
      </c>
      <c r="R21" s="718">
        <v>3</v>
      </c>
      <c r="S21" s="718">
        <v>0</v>
      </c>
      <c r="T21" s="718">
        <v>0</v>
      </c>
      <c r="U21" s="719">
        <v>0</v>
      </c>
      <c r="V21" s="89"/>
      <c r="W21" s="89"/>
      <c r="X21" s="728" t="s">
        <v>9</v>
      </c>
    </row>
    <row r="22" spans="1:24" ht="52.7" customHeight="1" thickBot="1">
      <c r="A22" s="730"/>
      <c r="B22" s="730"/>
      <c r="C22" s="772" t="s">
        <v>8</v>
      </c>
      <c r="D22" s="732">
        <f t="shared" si="0"/>
        <v>0</v>
      </c>
      <c r="E22" s="733">
        <v>0</v>
      </c>
      <c r="F22" s="733">
        <v>0</v>
      </c>
      <c r="G22" s="733">
        <v>0</v>
      </c>
      <c r="H22" s="733">
        <v>0</v>
      </c>
      <c r="I22" s="733">
        <v>0</v>
      </c>
      <c r="J22" s="733">
        <v>0</v>
      </c>
      <c r="K22" s="733">
        <v>0</v>
      </c>
      <c r="L22" s="734">
        <v>0</v>
      </c>
      <c r="M22" s="732">
        <v>0</v>
      </c>
      <c r="N22" s="733">
        <v>0</v>
      </c>
      <c r="O22" s="733">
        <v>0</v>
      </c>
      <c r="P22" s="735">
        <v>0</v>
      </c>
      <c r="Q22" s="735">
        <v>0</v>
      </c>
      <c r="R22" s="735">
        <v>0</v>
      </c>
      <c r="S22" s="735">
        <v>0</v>
      </c>
      <c r="T22" s="735">
        <v>0</v>
      </c>
      <c r="U22" s="736">
        <v>0</v>
      </c>
      <c r="V22" s="730"/>
      <c r="W22" s="730"/>
      <c r="X22" s="775" t="s">
        <v>8</v>
      </c>
    </row>
    <row r="23" spans="1:24" ht="8.1" customHeight="1">
      <c r="A23" s="89"/>
      <c r="B23" s="89"/>
      <c r="C23" s="728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37"/>
      <c r="P23" s="738"/>
      <c r="Q23" s="738"/>
      <c r="R23" s="738"/>
      <c r="S23" s="738"/>
      <c r="T23" s="738"/>
      <c r="U23" s="738"/>
      <c r="V23" s="89"/>
      <c r="W23" s="89"/>
      <c r="X23" s="728"/>
    </row>
    <row r="24" spans="1:24" ht="12.95" customHeight="1">
      <c r="A24" s="123" t="s">
        <v>385</v>
      </c>
    </row>
    <row r="25" spans="1:24" ht="12.95" customHeight="1">
      <c r="A25" s="123" t="s">
        <v>389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P50"/>
  <sheetViews>
    <sheetView topLeftCell="E1" zoomScale="70" zoomScaleNormal="70" workbookViewId="0">
      <selection activeCell="L9" sqref="L9"/>
    </sheetView>
  </sheetViews>
  <sheetFormatPr defaultRowHeight="16.5"/>
  <cols>
    <col min="2" max="2" width="27.125" bestFit="1" customWidth="1"/>
    <col min="3" max="9" width="17.5" bestFit="1" customWidth="1"/>
    <col min="10" max="14" width="19.25" bestFit="1" customWidth="1"/>
  </cols>
  <sheetData>
    <row r="1" spans="1:16" ht="26.25">
      <c r="A1" s="358" t="s">
        <v>528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0"/>
      <c r="M1" s="830"/>
      <c r="N1" s="830"/>
      <c r="O1" s="830"/>
      <c r="P1" s="830"/>
    </row>
    <row r="2" spans="1:16" ht="17.25" thickBot="1">
      <c r="A2" s="830"/>
      <c r="B2" s="830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834"/>
      <c r="O2" s="834"/>
      <c r="P2" s="865"/>
    </row>
    <row r="3" spans="1:16">
      <c r="A3" s="833" t="s">
        <v>0</v>
      </c>
      <c r="B3" s="832"/>
      <c r="C3" s="835" t="s">
        <v>474</v>
      </c>
      <c r="D3" s="845" t="s">
        <v>475</v>
      </c>
      <c r="E3" s="845" t="s">
        <v>476</v>
      </c>
      <c r="F3" s="845" t="s">
        <v>477</v>
      </c>
      <c r="G3" s="845" t="s">
        <v>478</v>
      </c>
      <c r="H3" s="846" t="s">
        <v>479</v>
      </c>
      <c r="I3" s="845" t="s">
        <v>480</v>
      </c>
      <c r="J3" s="835" t="s">
        <v>481</v>
      </c>
      <c r="K3" s="846" t="s">
        <v>482</v>
      </c>
      <c r="L3" s="846" t="s">
        <v>483</v>
      </c>
      <c r="M3" s="846" t="s">
        <v>11</v>
      </c>
      <c r="N3" s="847" t="s">
        <v>484</v>
      </c>
      <c r="O3" s="831" t="s">
        <v>0</v>
      </c>
      <c r="P3" s="833"/>
    </row>
    <row r="4" spans="1:16">
      <c r="A4" s="866" t="s">
        <v>444</v>
      </c>
      <c r="B4" s="882"/>
      <c r="C4" s="853">
        <v>36143</v>
      </c>
      <c r="D4" s="854">
        <v>34729</v>
      </c>
      <c r="E4" s="867">
        <v>33018</v>
      </c>
      <c r="F4" s="867">
        <v>29375</v>
      </c>
      <c r="G4" s="867">
        <v>28036</v>
      </c>
      <c r="H4" s="854">
        <v>30669</v>
      </c>
      <c r="I4" s="884">
        <v>29257</v>
      </c>
      <c r="J4" s="853">
        <v>27435</v>
      </c>
      <c r="K4" s="854">
        <v>26259</v>
      </c>
      <c r="L4" s="867">
        <v>27812</v>
      </c>
      <c r="M4" s="867">
        <v>28485</v>
      </c>
      <c r="N4" s="850">
        <v>28469</v>
      </c>
      <c r="O4" s="836" t="s">
        <v>444</v>
      </c>
      <c r="P4" s="836"/>
    </row>
    <row r="5" spans="1:16">
      <c r="A5" s="836" t="s">
        <v>445</v>
      </c>
      <c r="B5" s="839"/>
      <c r="C5" s="853">
        <v>9872</v>
      </c>
      <c r="D5" s="854">
        <v>14399</v>
      </c>
      <c r="E5" s="854">
        <v>31022</v>
      </c>
      <c r="F5" s="854">
        <v>71279</v>
      </c>
      <c r="G5" s="854">
        <v>284315</v>
      </c>
      <c r="H5" s="854">
        <v>566191</v>
      </c>
      <c r="I5" s="884">
        <v>772801</v>
      </c>
      <c r="J5" s="853">
        <v>917198</v>
      </c>
      <c r="K5" s="854">
        <v>1103227</v>
      </c>
      <c r="L5" s="854">
        <v>1605182</v>
      </c>
      <c r="M5" s="854">
        <v>2556300</v>
      </c>
      <c r="N5" s="855">
        <f>SUM(N6:N7)</f>
        <v>3979159</v>
      </c>
      <c r="O5" s="836" t="s">
        <v>445</v>
      </c>
      <c r="P5" s="836"/>
    </row>
    <row r="6" spans="1:16">
      <c r="A6" s="837"/>
      <c r="B6" s="838" t="s">
        <v>15</v>
      </c>
      <c r="C6" s="883">
        <v>13</v>
      </c>
      <c r="D6" s="852">
        <v>595</v>
      </c>
      <c r="E6" s="852">
        <v>5666</v>
      </c>
      <c r="F6" s="852">
        <v>25722</v>
      </c>
      <c r="G6" s="852">
        <v>216314</v>
      </c>
      <c r="H6" s="852">
        <v>469994</v>
      </c>
      <c r="I6" s="885">
        <v>637359</v>
      </c>
      <c r="J6" s="851">
        <v>735327</v>
      </c>
      <c r="K6" s="852">
        <v>852602</v>
      </c>
      <c r="L6" s="852">
        <v>1302158</v>
      </c>
      <c r="M6" s="852">
        <v>2132582</v>
      </c>
      <c r="N6" s="856">
        <v>3464576</v>
      </c>
      <c r="O6" s="837"/>
      <c r="P6" s="837" t="s">
        <v>15</v>
      </c>
    </row>
    <row r="7" spans="1:16">
      <c r="A7" s="837"/>
      <c r="B7" s="838" t="s">
        <v>16</v>
      </c>
      <c r="C7" s="883">
        <v>9859</v>
      </c>
      <c r="D7" s="852">
        <v>13804</v>
      </c>
      <c r="E7" s="852">
        <v>25356</v>
      </c>
      <c r="F7" s="852">
        <v>45557</v>
      </c>
      <c r="G7" s="852">
        <v>68002</v>
      </c>
      <c r="H7" s="852">
        <v>96197</v>
      </c>
      <c r="I7" s="885">
        <v>135442</v>
      </c>
      <c r="J7" s="851">
        <v>181871</v>
      </c>
      <c r="K7" s="852">
        <v>250625</v>
      </c>
      <c r="L7" s="852">
        <v>303024</v>
      </c>
      <c r="M7" s="852">
        <v>423718</v>
      </c>
      <c r="N7" s="856">
        <v>514583</v>
      </c>
      <c r="O7" s="837"/>
      <c r="P7" s="837" t="s">
        <v>16</v>
      </c>
    </row>
    <row r="8" spans="1:16">
      <c r="A8" s="836" t="s">
        <v>446</v>
      </c>
      <c r="B8" s="839"/>
      <c r="C8" s="853">
        <v>47442</v>
      </c>
      <c r="D8" s="854">
        <v>129888</v>
      </c>
      <c r="E8" s="854">
        <v>238911</v>
      </c>
      <c r="F8" s="854">
        <v>375641</v>
      </c>
      <c r="G8" s="854">
        <v>436034</v>
      </c>
      <c r="H8" s="854">
        <v>685353</v>
      </c>
      <c r="I8" s="884">
        <v>816950</v>
      </c>
      <c r="J8" s="853">
        <v>862884</v>
      </c>
      <c r="K8" s="854">
        <v>912760</v>
      </c>
      <c r="L8" s="854">
        <v>1148179</v>
      </c>
      <c r="M8" s="854">
        <v>1145557</v>
      </c>
      <c r="N8" s="855">
        <f>SUM(N9:N10)</f>
        <v>1342439</v>
      </c>
      <c r="O8" s="836" t="s">
        <v>446</v>
      </c>
      <c r="P8" s="836"/>
    </row>
    <row r="9" spans="1:16">
      <c r="A9" s="837"/>
      <c r="B9" s="838" t="s">
        <v>15</v>
      </c>
      <c r="C9" s="851">
        <v>38103</v>
      </c>
      <c r="D9" s="852">
        <v>125291</v>
      </c>
      <c r="E9" s="852">
        <v>234047</v>
      </c>
      <c r="F9" s="852">
        <v>370601</v>
      </c>
      <c r="G9" s="852">
        <v>430950</v>
      </c>
      <c r="H9" s="852">
        <v>680228</v>
      </c>
      <c r="I9" s="885">
        <v>811772</v>
      </c>
      <c r="J9" s="851">
        <v>857646</v>
      </c>
      <c r="K9" s="852">
        <v>908447</v>
      </c>
      <c r="L9" s="852">
        <v>1143549</v>
      </c>
      <c r="M9" s="852">
        <v>1138496</v>
      </c>
      <c r="N9" s="856">
        <v>1331877</v>
      </c>
      <c r="O9" s="837"/>
      <c r="P9" s="837" t="s">
        <v>15</v>
      </c>
    </row>
    <row r="10" spans="1:16">
      <c r="A10" s="837"/>
      <c r="B10" s="838" t="s">
        <v>16</v>
      </c>
      <c r="C10" s="851">
        <v>9339</v>
      </c>
      <c r="D10" s="852">
        <v>4597</v>
      </c>
      <c r="E10" s="852">
        <v>4864</v>
      </c>
      <c r="F10" s="852">
        <v>5040</v>
      </c>
      <c r="G10" s="852">
        <v>5084</v>
      </c>
      <c r="H10" s="852">
        <v>5125</v>
      </c>
      <c r="I10" s="885">
        <v>5179</v>
      </c>
      <c r="J10" s="851">
        <v>5238</v>
      </c>
      <c r="K10" s="852">
        <v>4313</v>
      </c>
      <c r="L10" s="852">
        <v>4630</v>
      </c>
      <c r="M10" s="852">
        <v>7061</v>
      </c>
      <c r="N10" s="856">
        <v>10562</v>
      </c>
      <c r="O10" s="837"/>
      <c r="P10" s="837" t="s">
        <v>16</v>
      </c>
    </row>
    <row r="11" spans="1:16">
      <c r="A11" s="836" t="s">
        <v>447</v>
      </c>
      <c r="B11" s="839"/>
      <c r="C11" s="853">
        <v>4329362</v>
      </c>
      <c r="D11" s="854">
        <v>3674015</v>
      </c>
      <c r="E11" s="854">
        <v>3468233</v>
      </c>
      <c r="F11" s="854">
        <v>3632089</v>
      </c>
      <c r="G11" s="854">
        <v>3070458</v>
      </c>
      <c r="H11" s="854">
        <v>2821530</v>
      </c>
      <c r="I11" s="884">
        <v>3685090</v>
      </c>
      <c r="J11" s="853">
        <v>4490107</v>
      </c>
      <c r="K11" s="854">
        <v>3862087</v>
      </c>
      <c r="L11" s="854">
        <v>4228112</v>
      </c>
      <c r="M11" s="854">
        <v>2753924</v>
      </c>
      <c r="N11" s="855">
        <f>SUM(N12:N13)</f>
        <v>2150013</v>
      </c>
      <c r="O11" s="836" t="s">
        <v>447</v>
      </c>
      <c r="P11" s="836"/>
    </row>
    <row r="12" spans="1:16">
      <c r="A12" s="837"/>
      <c r="B12" s="838" t="s">
        <v>15</v>
      </c>
      <c r="C12" s="851">
        <v>4329339</v>
      </c>
      <c r="D12" s="852">
        <v>3673300</v>
      </c>
      <c r="E12" s="852">
        <v>3467538</v>
      </c>
      <c r="F12" s="852">
        <v>3631650</v>
      </c>
      <c r="G12" s="852">
        <v>3070156</v>
      </c>
      <c r="H12" s="852">
        <v>2821157</v>
      </c>
      <c r="I12" s="885">
        <v>3684075</v>
      </c>
      <c r="J12" s="851">
        <v>4488929</v>
      </c>
      <c r="K12" s="852">
        <v>3860364</v>
      </c>
      <c r="L12" s="852">
        <v>4222822</v>
      </c>
      <c r="M12" s="852">
        <v>2748254</v>
      </c>
      <c r="N12" s="856">
        <v>2142922</v>
      </c>
      <c r="O12" s="837"/>
      <c r="P12" s="837" t="s">
        <v>15</v>
      </c>
    </row>
    <row r="13" spans="1:16">
      <c r="A13" s="837"/>
      <c r="B13" s="838" t="s">
        <v>16</v>
      </c>
      <c r="C13" s="851">
        <v>23</v>
      </c>
      <c r="D13" s="852">
        <v>715</v>
      </c>
      <c r="E13" s="852">
        <v>695</v>
      </c>
      <c r="F13" s="852">
        <v>439</v>
      </c>
      <c r="G13" s="852">
        <v>302</v>
      </c>
      <c r="H13" s="852">
        <v>373</v>
      </c>
      <c r="I13" s="885">
        <v>1015</v>
      </c>
      <c r="J13" s="851">
        <v>1178</v>
      </c>
      <c r="K13" s="852">
        <v>1723</v>
      </c>
      <c r="L13" s="852">
        <v>5290</v>
      </c>
      <c r="M13" s="852">
        <v>5670</v>
      </c>
      <c r="N13" s="856">
        <v>7091</v>
      </c>
      <c r="O13" s="837"/>
      <c r="P13" s="837" t="s">
        <v>16</v>
      </c>
    </row>
    <row r="14" spans="1:16">
      <c r="A14" s="836" t="s">
        <v>448</v>
      </c>
      <c r="B14" s="839"/>
      <c r="C14" s="880">
        <v>0</v>
      </c>
      <c r="D14" s="860">
        <v>0</v>
      </c>
      <c r="E14" s="860">
        <v>0</v>
      </c>
      <c r="F14" s="860">
        <v>0</v>
      </c>
      <c r="G14" s="860">
        <v>0</v>
      </c>
      <c r="H14" s="860">
        <v>0</v>
      </c>
      <c r="I14" s="886">
        <v>1039</v>
      </c>
      <c r="J14" s="880">
        <v>52307</v>
      </c>
      <c r="K14" s="860">
        <v>465924</v>
      </c>
      <c r="L14" s="860">
        <v>483777</v>
      </c>
      <c r="M14" s="860">
        <v>492172</v>
      </c>
      <c r="N14" s="868">
        <f>SUM(N15)</f>
        <v>496354</v>
      </c>
      <c r="O14" s="836" t="s">
        <v>448</v>
      </c>
      <c r="P14" s="836"/>
    </row>
    <row r="15" spans="1:16">
      <c r="A15" s="844"/>
      <c r="B15" s="877" t="s">
        <v>15</v>
      </c>
      <c r="C15" s="881">
        <v>0</v>
      </c>
      <c r="D15" s="861">
        <v>0</v>
      </c>
      <c r="E15" s="861">
        <v>0</v>
      </c>
      <c r="F15" s="861">
        <v>0</v>
      </c>
      <c r="G15" s="861">
        <v>0</v>
      </c>
      <c r="H15" s="861">
        <v>0</v>
      </c>
      <c r="I15" s="887">
        <v>1039</v>
      </c>
      <c r="J15" s="881">
        <v>52307</v>
      </c>
      <c r="K15" s="861">
        <v>465924</v>
      </c>
      <c r="L15" s="861">
        <v>483777</v>
      </c>
      <c r="M15" s="861">
        <v>492172</v>
      </c>
      <c r="N15" s="869">
        <v>496354</v>
      </c>
      <c r="O15" s="844"/>
      <c r="P15" s="844" t="s">
        <v>15</v>
      </c>
    </row>
    <row r="16" spans="1:16">
      <c r="A16" s="836" t="s">
        <v>449</v>
      </c>
      <c r="B16" s="839"/>
      <c r="C16" s="853">
        <v>1355</v>
      </c>
      <c r="D16" s="854">
        <v>2558</v>
      </c>
      <c r="E16" s="854">
        <v>6208</v>
      </c>
      <c r="F16" s="854">
        <v>11114</v>
      </c>
      <c r="G16" s="854">
        <v>15726</v>
      </c>
      <c r="H16" s="854">
        <v>22126</v>
      </c>
      <c r="I16" s="884">
        <v>33449</v>
      </c>
      <c r="J16" s="853">
        <v>47833</v>
      </c>
      <c r="K16" s="854">
        <v>65277</v>
      </c>
      <c r="L16" s="854">
        <v>86959</v>
      </c>
      <c r="M16" s="854">
        <v>108472</v>
      </c>
      <c r="N16" s="850">
        <v>135046</v>
      </c>
      <c r="O16" s="836" t="s">
        <v>449</v>
      </c>
      <c r="P16" s="836"/>
    </row>
    <row r="17" spans="1:16" s="830" customFormat="1">
      <c r="A17" s="836" t="s">
        <v>485</v>
      </c>
      <c r="B17" s="839"/>
      <c r="C17" s="853">
        <v>0</v>
      </c>
      <c r="D17" s="854">
        <v>0</v>
      </c>
      <c r="E17" s="854">
        <v>0</v>
      </c>
      <c r="F17" s="854">
        <v>0</v>
      </c>
      <c r="G17" s="854">
        <v>0</v>
      </c>
      <c r="H17" s="854">
        <v>0</v>
      </c>
      <c r="I17" s="884">
        <v>0</v>
      </c>
      <c r="J17" s="853">
        <v>0</v>
      </c>
      <c r="K17" s="854">
        <v>0</v>
      </c>
      <c r="L17" s="854">
        <v>0</v>
      </c>
      <c r="M17" s="854">
        <v>0</v>
      </c>
      <c r="N17" s="850">
        <v>4791</v>
      </c>
      <c r="O17" s="836" t="s">
        <v>486</v>
      </c>
      <c r="P17" s="836"/>
    </row>
    <row r="18" spans="1:16">
      <c r="A18" s="836" t="s">
        <v>21</v>
      </c>
      <c r="B18" s="839"/>
      <c r="C18" s="879"/>
      <c r="D18" s="862"/>
      <c r="E18" s="862"/>
      <c r="F18" s="862"/>
      <c r="G18" s="862"/>
      <c r="H18" s="862"/>
      <c r="I18" s="888"/>
      <c r="J18" s="879"/>
      <c r="K18" s="862"/>
      <c r="L18" s="862"/>
      <c r="M18" s="862"/>
      <c r="N18" s="870"/>
      <c r="O18" s="836" t="s">
        <v>21</v>
      </c>
      <c r="P18" s="836"/>
    </row>
    <row r="19" spans="1:16">
      <c r="A19" s="837"/>
      <c r="B19" s="877" t="s">
        <v>450</v>
      </c>
      <c r="C19" s="876">
        <v>469</v>
      </c>
      <c r="D19" s="863">
        <v>438</v>
      </c>
      <c r="E19" s="863">
        <v>774</v>
      </c>
      <c r="F19" s="863">
        <v>815</v>
      </c>
      <c r="G19" s="863">
        <v>454</v>
      </c>
      <c r="H19" s="863">
        <v>509</v>
      </c>
      <c r="I19" s="889">
        <v>803</v>
      </c>
      <c r="J19" s="876">
        <v>912</v>
      </c>
      <c r="K19" s="863">
        <v>1074</v>
      </c>
      <c r="L19" s="863">
        <v>1394</v>
      </c>
      <c r="M19" s="863">
        <v>1429</v>
      </c>
      <c r="N19" s="857">
        <v>1087</v>
      </c>
      <c r="O19" s="837"/>
      <c r="P19" s="844" t="s">
        <v>450</v>
      </c>
    </row>
    <row r="20" spans="1:16">
      <c r="A20" s="837" t="s">
        <v>12</v>
      </c>
      <c r="B20" s="877" t="s">
        <v>451</v>
      </c>
      <c r="C20" s="876">
        <v>486</v>
      </c>
      <c r="D20" s="863">
        <v>426</v>
      </c>
      <c r="E20" s="863">
        <v>538</v>
      </c>
      <c r="F20" s="863">
        <v>1085</v>
      </c>
      <c r="G20" s="863">
        <v>1200</v>
      </c>
      <c r="H20" s="863">
        <v>1283</v>
      </c>
      <c r="I20" s="889">
        <v>1150</v>
      </c>
      <c r="J20" s="876">
        <v>1242</v>
      </c>
      <c r="K20" s="863">
        <v>1161</v>
      </c>
      <c r="L20" s="863">
        <v>975</v>
      </c>
      <c r="M20" s="863">
        <v>799</v>
      </c>
      <c r="N20" s="857">
        <v>758</v>
      </c>
      <c r="O20" s="837" t="s">
        <v>12</v>
      </c>
      <c r="P20" s="844" t="s">
        <v>451</v>
      </c>
    </row>
    <row r="21" spans="1:16">
      <c r="A21" s="837"/>
      <c r="B21" s="877" t="s">
        <v>452</v>
      </c>
      <c r="C21" s="876">
        <v>5900</v>
      </c>
      <c r="D21" s="863">
        <v>14566</v>
      </c>
      <c r="E21" s="863">
        <v>57985</v>
      </c>
      <c r="F21" s="863">
        <v>105705</v>
      </c>
      <c r="G21" s="863">
        <v>196289</v>
      </c>
      <c r="H21" s="863">
        <v>280872</v>
      </c>
      <c r="I21" s="889">
        <v>394279</v>
      </c>
      <c r="J21" s="876">
        <v>317330</v>
      </c>
      <c r="K21" s="863">
        <v>397697</v>
      </c>
      <c r="L21" s="863">
        <v>407825</v>
      </c>
      <c r="M21" s="863">
        <v>428397</v>
      </c>
      <c r="N21" s="857">
        <v>489839</v>
      </c>
      <c r="O21" s="837"/>
      <c r="P21" s="844" t="s">
        <v>452</v>
      </c>
    </row>
    <row r="22" spans="1:16">
      <c r="A22" s="837"/>
      <c r="B22" s="877" t="s">
        <v>453</v>
      </c>
      <c r="C22" s="876">
        <v>0</v>
      </c>
      <c r="D22" s="863">
        <v>0</v>
      </c>
      <c r="E22" s="863">
        <v>55</v>
      </c>
      <c r="F22" s="863">
        <v>57</v>
      </c>
      <c r="G22" s="863">
        <v>133</v>
      </c>
      <c r="H22" s="863">
        <v>201</v>
      </c>
      <c r="I22" s="889">
        <v>1322</v>
      </c>
      <c r="J22" s="876">
        <v>1630</v>
      </c>
      <c r="K22" s="863">
        <v>1645</v>
      </c>
      <c r="L22" s="863">
        <v>1685</v>
      </c>
      <c r="M22" s="863">
        <v>1907</v>
      </c>
      <c r="N22" s="857">
        <v>3733</v>
      </c>
      <c r="O22" s="837"/>
      <c r="P22" s="844" t="s">
        <v>453</v>
      </c>
    </row>
    <row r="23" spans="1:16">
      <c r="A23" s="837"/>
      <c r="B23" s="877" t="s">
        <v>454</v>
      </c>
      <c r="C23" s="876">
        <v>340</v>
      </c>
      <c r="D23" s="863">
        <v>323</v>
      </c>
      <c r="E23" s="863">
        <v>342</v>
      </c>
      <c r="F23" s="863">
        <v>353</v>
      </c>
      <c r="G23" s="863">
        <v>292</v>
      </c>
      <c r="H23" s="863">
        <v>241</v>
      </c>
      <c r="I23" s="889">
        <v>231</v>
      </c>
      <c r="J23" s="876">
        <v>246</v>
      </c>
      <c r="K23" s="863">
        <v>239</v>
      </c>
      <c r="L23" s="863">
        <v>235</v>
      </c>
      <c r="M23" s="863">
        <v>249</v>
      </c>
      <c r="N23" s="857">
        <v>158</v>
      </c>
      <c r="O23" s="837"/>
      <c r="P23" s="844" t="s">
        <v>454</v>
      </c>
    </row>
    <row r="24" spans="1:16">
      <c r="A24" s="837"/>
      <c r="B24" s="877" t="s">
        <v>455</v>
      </c>
      <c r="C24" s="876" t="s">
        <v>502</v>
      </c>
      <c r="D24" s="863">
        <v>492</v>
      </c>
      <c r="E24" s="863">
        <v>502</v>
      </c>
      <c r="F24" s="863">
        <v>434</v>
      </c>
      <c r="G24" s="863">
        <v>412</v>
      </c>
      <c r="H24" s="863">
        <v>493</v>
      </c>
      <c r="I24" s="889">
        <v>234</v>
      </c>
      <c r="J24" s="876">
        <v>237</v>
      </c>
      <c r="K24" s="863">
        <v>565</v>
      </c>
      <c r="L24" s="863">
        <v>496</v>
      </c>
      <c r="M24" s="863">
        <v>52</v>
      </c>
      <c r="N24" s="857">
        <v>448</v>
      </c>
      <c r="O24" s="837"/>
      <c r="P24" s="844" t="s">
        <v>455</v>
      </c>
    </row>
    <row r="25" spans="1:16">
      <c r="A25" s="837"/>
      <c r="B25" s="877" t="s">
        <v>456</v>
      </c>
      <c r="C25" s="876">
        <v>0</v>
      </c>
      <c r="D25" s="863">
        <v>0</v>
      </c>
      <c r="E25" s="863">
        <v>0</v>
      </c>
      <c r="F25" s="863">
        <v>0</v>
      </c>
      <c r="G25" s="863">
        <v>0</v>
      </c>
      <c r="H25" s="863">
        <v>536</v>
      </c>
      <c r="I25" s="889">
        <v>238</v>
      </c>
      <c r="J25" s="876">
        <v>510</v>
      </c>
      <c r="K25" s="863">
        <v>1201</v>
      </c>
      <c r="L25" s="863">
        <v>2681</v>
      </c>
      <c r="M25" s="863">
        <v>7952</v>
      </c>
      <c r="N25" s="857">
        <v>8238</v>
      </c>
      <c r="O25" s="837"/>
      <c r="P25" s="844" t="s">
        <v>456</v>
      </c>
    </row>
    <row r="26" spans="1:16" s="952" customFormat="1">
      <c r="A26" s="909" t="s">
        <v>12</v>
      </c>
      <c r="B26" s="913" t="s">
        <v>457</v>
      </c>
      <c r="C26" s="953">
        <v>0</v>
      </c>
      <c r="D26" s="954">
        <v>0</v>
      </c>
      <c r="E26" s="954">
        <v>0</v>
      </c>
      <c r="F26" s="954">
        <v>0</v>
      </c>
      <c r="G26" s="954">
        <v>0</v>
      </c>
      <c r="H26" s="954">
        <v>0</v>
      </c>
      <c r="I26" s="955">
        <v>0</v>
      </c>
      <c r="J26" s="953">
        <v>2776</v>
      </c>
      <c r="K26" s="954">
        <v>2614</v>
      </c>
      <c r="L26" s="954">
        <v>3265</v>
      </c>
      <c r="M26" s="954">
        <v>3546</v>
      </c>
      <c r="N26" s="857">
        <v>1579</v>
      </c>
      <c r="O26" s="909" t="s">
        <v>12</v>
      </c>
      <c r="P26" s="909" t="s">
        <v>457</v>
      </c>
    </row>
    <row r="27" spans="1:16">
      <c r="A27" s="837"/>
      <c r="B27" s="877" t="s">
        <v>458</v>
      </c>
      <c r="C27" s="876">
        <v>0</v>
      </c>
      <c r="D27" s="863">
        <v>0</v>
      </c>
      <c r="E27" s="863">
        <v>0</v>
      </c>
      <c r="F27" s="863">
        <v>0</v>
      </c>
      <c r="G27" s="863">
        <v>0</v>
      </c>
      <c r="H27" s="863">
        <v>0</v>
      </c>
      <c r="I27" s="889">
        <v>0</v>
      </c>
      <c r="J27" s="876">
        <v>0</v>
      </c>
      <c r="K27" s="863">
        <v>2283</v>
      </c>
      <c r="L27" s="863">
        <v>2293</v>
      </c>
      <c r="M27" s="863">
        <v>3223</v>
      </c>
      <c r="N27" s="857">
        <v>2310</v>
      </c>
      <c r="O27" s="837"/>
      <c r="P27" s="844" t="s">
        <v>458</v>
      </c>
    </row>
    <row r="28" spans="1:16">
      <c r="A28" s="837" t="s">
        <v>12</v>
      </c>
      <c r="B28" s="877" t="s">
        <v>488</v>
      </c>
      <c r="C28" s="876">
        <v>0</v>
      </c>
      <c r="D28" s="863">
        <v>0</v>
      </c>
      <c r="E28" s="863">
        <v>0</v>
      </c>
      <c r="F28" s="863">
        <v>0</v>
      </c>
      <c r="G28" s="863">
        <v>0</v>
      </c>
      <c r="H28" s="863">
        <v>0</v>
      </c>
      <c r="I28" s="889">
        <v>0</v>
      </c>
      <c r="J28" s="876">
        <v>0</v>
      </c>
      <c r="K28" s="863">
        <v>172</v>
      </c>
      <c r="L28" s="863">
        <v>376</v>
      </c>
      <c r="M28" s="863">
        <v>415</v>
      </c>
      <c r="N28" s="857">
        <v>785</v>
      </c>
      <c r="O28" s="837" t="s">
        <v>12</v>
      </c>
      <c r="P28" s="844" t="s">
        <v>489</v>
      </c>
    </row>
    <row r="29" spans="1:16">
      <c r="A29" s="837"/>
      <c r="B29" s="878" t="s">
        <v>460</v>
      </c>
      <c r="C29" s="876">
        <v>0</v>
      </c>
      <c r="D29" s="863">
        <v>0</v>
      </c>
      <c r="E29" s="863">
        <v>0</v>
      </c>
      <c r="F29" s="863">
        <v>0</v>
      </c>
      <c r="G29" s="863">
        <v>0</v>
      </c>
      <c r="H29" s="863">
        <v>0</v>
      </c>
      <c r="I29" s="889">
        <v>0</v>
      </c>
      <c r="J29" s="876">
        <v>0</v>
      </c>
      <c r="K29" s="863">
        <v>0</v>
      </c>
      <c r="L29" s="863">
        <v>0</v>
      </c>
      <c r="M29" s="863">
        <v>5273</v>
      </c>
      <c r="N29" s="857">
        <v>2084</v>
      </c>
      <c r="O29" s="837"/>
      <c r="P29" s="864" t="s">
        <v>460</v>
      </c>
    </row>
    <row r="30" spans="1:16">
      <c r="A30" s="837"/>
      <c r="B30" s="878" t="s">
        <v>461</v>
      </c>
      <c r="C30" s="876">
        <v>0</v>
      </c>
      <c r="D30" s="863">
        <v>0</v>
      </c>
      <c r="E30" s="863">
        <v>0</v>
      </c>
      <c r="F30" s="863">
        <v>0</v>
      </c>
      <c r="G30" s="863">
        <v>0</v>
      </c>
      <c r="H30" s="863">
        <v>0</v>
      </c>
      <c r="I30" s="889">
        <v>0</v>
      </c>
      <c r="J30" s="876">
        <v>0</v>
      </c>
      <c r="K30" s="863">
        <v>0</v>
      </c>
      <c r="L30" s="863">
        <v>0</v>
      </c>
      <c r="M30" s="863">
        <v>201349</v>
      </c>
      <c r="N30" s="857">
        <v>332073</v>
      </c>
      <c r="O30" s="837"/>
      <c r="P30" s="864" t="s">
        <v>461</v>
      </c>
    </row>
    <row r="31" spans="1:16">
      <c r="A31" s="836" t="s">
        <v>34</v>
      </c>
      <c r="B31" s="840"/>
      <c r="C31" s="848"/>
      <c r="D31" s="849"/>
      <c r="E31" s="849"/>
      <c r="F31" s="849"/>
      <c r="G31" s="849"/>
      <c r="H31" s="849"/>
      <c r="I31" s="890"/>
      <c r="J31" s="848"/>
      <c r="K31" s="849"/>
      <c r="L31" s="849"/>
      <c r="M31" s="849"/>
      <c r="N31" s="850"/>
      <c r="O31" s="836" t="s">
        <v>34</v>
      </c>
      <c r="P31" s="843"/>
    </row>
    <row r="32" spans="1:16">
      <c r="A32" s="837"/>
      <c r="B32" s="877" t="s">
        <v>462</v>
      </c>
      <c r="C32" s="876">
        <v>27450</v>
      </c>
      <c r="D32" s="863">
        <v>32191</v>
      </c>
      <c r="E32" s="863">
        <v>33596</v>
      </c>
      <c r="F32" s="863">
        <v>35065</v>
      </c>
      <c r="G32" s="863">
        <v>36536</v>
      </c>
      <c r="H32" s="863">
        <v>37267</v>
      </c>
      <c r="I32" s="889">
        <v>39236</v>
      </c>
      <c r="J32" s="876">
        <v>40356</v>
      </c>
      <c r="K32" s="863">
        <v>55643</v>
      </c>
      <c r="L32" s="863">
        <v>62027</v>
      </c>
      <c r="M32" s="863">
        <v>76966</v>
      </c>
      <c r="N32" s="857">
        <v>28495</v>
      </c>
      <c r="O32" s="837"/>
      <c r="P32" s="844" t="s">
        <v>462</v>
      </c>
    </row>
    <row r="33" spans="1:16">
      <c r="A33" s="837"/>
      <c r="B33" s="877" t="s">
        <v>463</v>
      </c>
      <c r="C33" s="876">
        <v>11249</v>
      </c>
      <c r="D33" s="863">
        <v>10956</v>
      </c>
      <c r="E33" s="863">
        <v>12450</v>
      </c>
      <c r="F33" s="863">
        <v>14768</v>
      </c>
      <c r="G33" s="863">
        <v>14333</v>
      </c>
      <c r="H33" s="863">
        <v>14890</v>
      </c>
      <c r="I33" s="889">
        <v>15804</v>
      </c>
      <c r="J33" s="876">
        <v>16200</v>
      </c>
      <c r="K33" s="863">
        <v>15962</v>
      </c>
      <c r="L33" s="863">
        <v>16455</v>
      </c>
      <c r="M33" s="863">
        <v>14486</v>
      </c>
      <c r="N33" s="857">
        <v>16392</v>
      </c>
      <c r="O33" s="837"/>
      <c r="P33" s="844" t="s">
        <v>463</v>
      </c>
    </row>
    <row r="34" spans="1:16">
      <c r="A34" s="837"/>
      <c r="B34" s="877" t="s">
        <v>464</v>
      </c>
      <c r="C34" s="876">
        <v>609</v>
      </c>
      <c r="D34" s="863">
        <v>522</v>
      </c>
      <c r="E34" s="863">
        <v>627</v>
      </c>
      <c r="F34" s="863">
        <v>652</v>
      </c>
      <c r="G34" s="863">
        <v>818</v>
      </c>
      <c r="H34" s="863">
        <v>1106</v>
      </c>
      <c r="I34" s="889">
        <v>1751</v>
      </c>
      <c r="J34" s="876">
        <v>3423</v>
      </c>
      <c r="K34" s="863">
        <v>2732</v>
      </c>
      <c r="L34" s="863">
        <v>3138</v>
      </c>
      <c r="M34" s="863">
        <v>2916</v>
      </c>
      <c r="N34" s="857">
        <v>7995</v>
      </c>
      <c r="O34" s="837"/>
      <c r="P34" s="844" t="s">
        <v>464</v>
      </c>
    </row>
    <row r="35" spans="1:16">
      <c r="A35" s="837"/>
      <c r="B35" s="877" t="s">
        <v>465</v>
      </c>
      <c r="C35" s="876">
        <v>4374</v>
      </c>
      <c r="D35" s="863">
        <v>4771</v>
      </c>
      <c r="E35" s="863">
        <v>5049</v>
      </c>
      <c r="F35" s="863">
        <v>6078</v>
      </c>
      <c r="G35" s="863">
        <v>6384</v>
      </c>
      <c r="H35" s="863">
        <v>6605</v>
      </c>
      <c r="I35" s="889">
        <v>7177</v>
      </c>
      <c r="J35" s="876">
        <v>7533</v>
      </c>
      <c r="K35" s="863">
        <v>7484</v>
      </c>
      <c r="L35" s="863">
        <v>6989</v>
      </c>
      <c r="M35" s="863">
        <v>7254</v>
      </c>
      <c r="N35" s="857">
        <v>0</v>
      </c>
      <c r="O35" s="837"/>
      <c r="P35" s="844" t="s">
        <v>465</v>
      </c>
    </row>
    <row r="36" spans="1:16">
      <c r="A36" s="837"/>
      <c r="B36" s="877" t="s">
        <v>491</v>
      </c>
      <c r="C36" s="876">
        <v>3997</v>
      </c>
      <c r="D36" s="863">
        <v>3351</v>
      </c>
      <c r="E36" s="863">
        <v>3715</v>
      </c>
      <c r="F36" s="863">
        <v>3756</v>
      </c>
      <c r="G36" s="863">
        <v>5681</v>
      </c>
      <c r="H36" s="863">
        <v>5432</v>
      </c>
      <c r="I36" s="889">
        <v>6181</v>
      </c>
      <c r="J36" s="876">
        <v>6814</v>
      </c>
      <c r="K36" s="863">
        <v>7529</v>
      </c>
      <c r="L36" s="863">
        <v>8992</v>
      </c>
      <c r="M36" s="863">
        <v>8371</v>
      </c>
      <c r="N36" s="857">
        <v>8072</v>
      </c>
      <c r="O36" s="837"/>
      <c r="P36" s="844" t="s">
        <v>492</v>
      </c>
    </row>
    <row r="37" spans="1:16">
      <c r="A37" s="837"/>
      <c r="B37" s="877" t="s">
        <v>490</v>
      </c>
      <c r="C37" s="876">
        <v>0</v>
      </c>
      <c r="D37" s="863">
        <v>0</v>
      </c>
      <c r="E37" s="863">
        <v>370</v>
      </c>
      <c r="F37" s="863">
        <v>430</v>
      </c>
      <c r="G37" s="863">
        <v>606</v>
      </c>
      <c r="H37" s="863">
        <v>454</v>
      </c>
      <c r="I37" s="889">
        <v>933</v>
      </c>
      <c r="J37" s="876">
        <v>2202</v>
      </c>
      <c r="K37" s="863">
        <v>2610</v>
      </c>
      <c r="L37" s="863">
        <v>2864</v>
      </c>
      <c r="M37" s="863">
        <v>0</v>
      </c>
      <c r="N37" s="857">
        <v>0</v>
      </c>
      <c r="O37" s="837"/>
      <c r="P37" s="844" t="s">
        <v>467</v>
      </c>
    </row>
    <row r="38" spans="1:16">
      <c r="A38" s="837"/>
      <c r="B38" s="878" t="s">
        <v>468</v>
      </c>
      <c r="C38" s="876">
        <v>0</v>
      </c>
      <c r="D38" s="863">
        <v>0</v>
      </c>
      <c r="E38" s="863">
        <v>0</v>
      </c>
      <c r="F38" s="863">
        <v>0</v>
      </c>
      <c r="G38" s="863">
        <v>0</v>
      </c>
      <c r="H38" s="863">
        <v>0</v>
      </c>
      <c r="I38" s="889">
        <v>0</v>
      </c>
      <c r="J38" s="876">
        <v>0</v>
      </c>
      <c r="K38" s="863">
        <v>0</v>
      </c>
      <c r="L38" s="863">
        <v>0</v>
      </c>
      <c r="M38" s="863">
        <v>589</v>
      </c>
      <c r="N38" s="857">
        <v>2076</v>
      </c>
      <c r="O38" s="837"/>
      <c r="P38" s="864" t="s">
        <v>468</v>
      </c>
    </row>
    <row r="39" spans="1:16">
      <c r="A39" s="837"/>
      <c r="B39" s="877" t="s">
        <v>469</v>
      </c>
      <c r="C39" s="876">
        <v>2691</v>
      </c>
      <c r="D39" s="863">
        <v>3028</v>
      </c>
      <c r="E39" s="863">
        <v>3212</v>
      </c>
      <c r="F39" s="863">
        <v>3468</v>
      </c>
      <c r="G39" s="863">
        <v>3069</v>
      </c>
      <c r="H39" s="863">
        <v>2604</v>
      </c>
      <c r="I39" s="889">
        <v>2275</v>
      </c>
      <c r="J39" s="876">
        <v>2338</v>
      </c>
      <c r="K39" s="863">
        <v>2294</v>
      </c>
      <c r="L39" s="863">
        <v>2187</v>
      </c>
      <c r="M39" s="863">
        <v>1968</v>
      </c>
      <c r="N39" s="871">
        <v>1784</v>
      </c>
      <c r="O39" s="872"/>
      <c r="P39" s="844" t="s">
        <v>469</v>
      </c>
    </row>
    <row r="40" spans="1:16">
      <c r="A40" s="837" t="s">
        <v>12</v>
      </c>
      <c r="B40" s="877" t="s">
        <v>457</v>
      </c>
      <c r="C40" s="876">
        <v>1639</v>
      </c>
      <c r="D40" s="863">
        <v>4392</v>
      </c>
      <c r="E40" s="863">
        <v>4036</v>
      </c>
      <c r="F40" s="863">
        <v>4173</v>
      </c>
      <c r="G40" s="863">
        <v>3870</v>
      </c>
      <c r="H40" s="863">
        <v>3199</v>
      </c>
      <c r="I40" s="889">
        <v>2685</v>
      </c>
      <c r="J40" s="876">
        <v>0</v>
      </c>
      <c r="K40" s="863">
        <v>0</v>
      </c>
      <c r="L40" s="863">
        <v>0</v>
      </c>
      <c r="M40" s="863">
        <v>0</v>
      </c>
      <c r="N40" s="871">
        <v>0</v>
      </c>
      <c r="O40" s="872" t="s">
        <v>12</v>
      </c>
      <c r="P40" s="844" t="s">
        <v>457</v>
      </c>
    </row>
    <row r="41" spans="1:16">
      <c r="A41" s="891" t="s">
        <v>470</v>
      </c>
      <c r="B41" s="839"/>
      <c r="C41" s="853">
        <v>0</v>
      </c>
      <c r="D41" s="854">
        <v>2103</v>
      </c>
      <c r="E41" s="854">
        <v>6681</v>
      </c>
      <c r="F41" s="854">
        <v>8522</v>
      </c>
      <c r="G41" s="854">
        <v>20310</v>
      </c>
      <c r="H41" s="854">
        <v>89270</v>
      </c>
      <c r="I41" s="884">
        <v>196960</v>
      </c>
      <c r="J41" s="853">
        <v>294621</v>
      </c>
      <c r="K41" s="854">
        <v>389664</v>
      </c>
      <c r="L41" s="854">
        <v>578578</v>
      </c>
      <c r="M41" s="854">
        <v>943056</v>
      </c>
      <c r="N41" s="873">
        <f>SUM(N42:N43)</f>
        <v>1089260</v>
      </c>
      <c r="O41" s="874" t="s">
        <v>470</v>
      </c>
      <c r="P41" s="836"/>
    </row>
    <row r="42" spans="1:16">
      <c r="A42" s="837"/>
      <c r="B42" s="838" t="s">
        <v>15</v>
      </c>
      <c r="C42" s="851">
        <v>0</v>
      </c>
      <c r="D42" s="852">
        <v>0</v>
      </c>
      <c r="E42" s="852">
        <v>311</v>
      </c>
      <c r="F42" s="852">
        <v>1960</v>
      </c>
      <c r="G42" s="852">
        <v>13432</v>
      </c>
      <c r="H42" s="852">
        <v>81759</v>
      </c>
      <c r="I42" s="885">
        <v>188072</v>
      </c>
      <c r="J42" s="851">
        <v>282463</v>
      </c>
      <c r="K42" s="852">
        <v>374347</v>
      </c>
      <c r="L42" s="852">
        <v>560890</v>
      </c>
      <c r="M42" s="852">
        <v>922817</v>
      </c>
      <c r="N42" s="875">
        <v>1071418</v>
      </c>
      <c r="O42" s="872"/>
      <c r="P42" s="837" t="s">
        <v>15</v>
      </c>
    </row>
    <row r="43" spans="1:16" s="830" customFormat="1">
      <c r="A43" s="837"/>
      <c r="B43" s="838" t="s">
        <v>16</v>
      </c>
      <c r="C43" s="851">
        <v>0</v>
      </c>
      <c r="D43" s="852">
        <v>2103</v>
      </c>
      <c r="E43" s="852">
        <v>6370</v>
      </c>
      <c r="F43" s="852">
        <v>6562</v>
      </c>
      <c r="G43" s="852">
        <v>6878</v>
      </c>
      <c r="H43" s="852">
        <v>7511</v>
      </c>
      <c r="I43" s="885">
        <v>8888</v>
      </c>
      <c r="J43" s="851">
        <v>12158</v>
      </c>
      <c r="K43" s="852">
        <v>15317</v>
      </c>
      <c r="L43" s="852">
        <v>17688</v>
      </c>
      <c r="M43" s="852">
        <v>20239</v>
      </c>
      <c r="N43" s="875">
        <v>17842</v>
      </c>
      <c r="O43" s="872"/>
      <c r="P43" s="837" t="s">
        <v>16</v>
      </c>
    </row>
    <row r="44" spans="1:16" ht="17.25" thickBot="1">
      <c r="A44" s="892" t="s">
        <v>487</v>
      </c>
      <c r="B44" s="893"/>
      <c r="C44" s="894">
        <v>0</v>
      </c>
      <c r="D44" s="895">
        <v>0</v>
      </c>
      <c r="E44" s="895">
        <v>0</v>
      </c>
      <c r="F44" s="895">
        <v>0</v>
      </c>
      <c r="G44" s="895">
        <v>0</v>
      </c>
      <c r="H44" s="895">
        <v>0</v>
      </c>
      <c r="I44" s="896">
        <v>0</v>
      </c>
      <c r="J44" s="894">
        <v>0</v>
      </c>
      <c r="K44" s="895">
        <v>0</v>
      </c>
      <c r="L44" s="895">
        <v>0</v>
      </c>
      <c r="M44" s="895">
        <v>0</v>
      </c>
      <c r="N44" s="897">
        <v>6089</v>
      </c>
      <c r="O44" s="898" t="s">
        <v>487</v>
      </c>
      <c r="P44" s="892"/>
    </row>
    <row r="45" spans="1:16">
      <c r="A45" s="841"/>
      <c r="B45" s="841"/>
      <c r="C45" s="841"/>
      <c r="D45" s="841"/>
      <c r="E45" s="841"/>
      <c r="F45" s="841"/>
      <c r="G45" s="841"/>
      <c r="H45" s="841"/>
      <c r="I45" s="841"/>
      <c r="J45" s="841"/>
      <c r="K45" s="841"/>
      <c r="L45" s="841"/>
      <c r="M45" s="841"/>
      <c r="N45" s="841"/>
      <c r="O45" s="841"/>
      <c r="P45" s="841"/>
    </row>
    <row r="46" spans="1:16">
      <c r="A46" s="841" t="s">
        <v>89</v>
      </c>
      <c r="B46" s="841"/>
      <c r="C46" s="841"/>
      <c r="D46" s="841"/>
      <c r="E46" s="841"/>
      <c r="F46" s="841"/>
      <c r="G46" s="841"/>
      <c r="H46" s="841"/>
      <c r="I46" s="841"/>
      <c r="J46" s="841"/>
      <c r="K46" s="841"/>
      <c r="L46" s="841"/>
      <c r="M46" s="841"/>
      <c r="N46" s="841"/>
      <c r="O46" s="841"/>
      <c r="P46" s="841"/>
    </row>
    <row r="47" spans="1:16">
      <c r="A47" s="842" t="s">
        <v>411</v>
      </c>
      <c r="B47" s="841"/>
      <c r="C47" s="841"/>
      <c r="D47" s="841"/>
      <c r="E47" s="841"/>
      <c r="F47" s="841"/>
      <c r="G47" s="858"/>
      <c r="H47" s="841"/>
      <c r="I47" s="841"/>
      <c r="J47" s="841"/>
      <c r="K47" s="841"/>
      <c r="L47" s="841"/>
      <c r="M47" s="841"/>
      <c r="N47" s="841"/>
      <c r="O47" s="841"/>
      <c r="P47" s="841"/>
    </row>
    <row r="48" spans="1:16">
      <c r="A48" s="842" t="s">
        <v>471</v>
      </c>
      <c r="B48" s="841"/>
      <c r="C48" s="841"/>
      <c r="D48" s="841"/>
      <c r="E48" s="841"/>
      <c r="F48" s="841"/>
      <c r="G48" s="858"/>
      <c r="H48" s="841"/>
      <c r="I48" s="841"/>
      <c r="J48" s="841"/>
      <c r="K48" s="858"/>
      <c r="L48" s="841"/>
      <c r="M48" s="841"/>
      <c r="N48" s="841"/>
      <c r="O48" s="841"/>
      <c r="P48" s="841"/>
    </row>
    <row r="49" spans="1:16">
      <c r="A49" s="841" t="s">
        <v>472</v>
      </c>
      <c r="B49" s="841"/>
      <c r="C49" s="841"/>
      <c r="D49" s="841"/>
      <c r="E49" s="841"/>
      <c r="F49" s="841"/>
      <c r="G49" s="841"/>
      <c r="H49" s="841"/>
      <c r="I49" s="841"/>
      <c r="J49" s="841"/>
      <c r="K49" s="858"/>
      <c r="L49" s="841"/>
      <c r="M49" s="841"/>
      <c r="N49" s="841"/>
      <c r="O49" s="841"/>
      <c r="P49" s="841"/>
    </row>
    <row r="50" spans="1:16">
      <c r="A50" s="841" t="s">
        <v>473</v>
      </c>
      <c r="B50" s="841"/>
      <c r="C50" s="841"/>
      <c r="D50" s="841"/>
      <c r="E50" s="841"/>
      <c r="F50" s="841"/>
      <c r="G50" s="841"/>
      <c r="H50" s="841"/>
      <c r="I50" s="841"/>
      <c r="J50" s="841"/>
      <c r="K50" s="859"/>
      <c r="L50" s="841"/>
      <c r="M50" s="841"/>
      <c r="N50" s="841"/>
      <c r="O50" s="841"/>
      <c r="P50" s="841"/>
    </row>
  </sheetData>
  <phoneticPr fontId="1" type="noConversion"/>
  <printOptions horizontalCentered="1"/>
  <pageMargins left="0.39370078740157483" right="0.39370078740157483" top="0.39370078740157483" bottom="0.39370078740157483" header="0" footer="0"/>
  <pageSetup paperSize="8" scale="63" orientation="landscape" r:id="rId1"/>
  <ignoredErrors>
    <ignoredError sqref="N41" formulaRange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15"/>
  <sheetViews>
    <sheetView view="pageBreakPreview" zoomScale="70" zoomScaleNormal="70" zoomScaleSheetLayoutView="70" workbookViewId="0"/>
  </sheetViews>
  <sheetFormatPr defaultRowHeight="17.25" customHeight="1"/>
  <cols>
    <col min="1" max="1" width="5.625" style="44" customWidth="1"/>
    <col min="2" max="2" width="10.25" style="44" customWidth="1"/>
    <col min="3" max="3" width="8.625" style="44" customWidth="1"/>
    <col min="4" max="4" width="10.875" style="44" customWidth="1"/>
    <col min="5" max="12" width="10.25" style="44" customWidth="1"/>
    <col min="13" max="13" width="10.125" style="44" customWidth="1"/>
    <col min="14" max="14" width="10.875" style="44" customWidth="1"/>
    <col min="15" max="18" width="10.125" style="44" customWidth="1"/>
    <col min="19" max="19" width="10.625" style="44" customWidth="1"/>
    <col min="20" max="20" width="10.875" style="44" customWidth="1"/>
    <col min="21" max="21" width="10.125" style="44" customWidth="1"/>
    <col min="22" max="22" width="5.625" style="44" customWidth="1"/>
    <col min="23" max="23" width="10.25" style="44" customWidth="1"/>
    <col min="24" max="24" width="8.625" style="44" customWidth="1"/>
    <col min="25" max="16384" width="9" style="44"/>
  </cols>
  <sheetData>
    <row r="1" spans="1:24" ht="18" customHeight="1">
      <c r="A1" s="685" t="s">
        <v>365</v>
      </c>
      <c r="B1" s="358"/>
    </row>
    <row r="2" spans="1:24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787"/>
    </row>
    <row r="3" spans="1:24" ht="24.95" customHeight="1">
      <c r="A3" s="1120" t="s">
        <v>0</v>
      </c>
      <c r="B3" s="1120"/>
      <c r="C3" s="1121"/>
      <c r="D3" s="740" t="s">
        <v>52</v>
      </c>
      <c r="E3" s="741" t="s">
        <v>53</v>
      </c>
      <c r="F3" s="741" t="s">
        <v>54</v>
      </c>
      <c r="G3" s="741" t="s">
        <v>55</v>
      </c>
      <c r="H3" s="741" t="s">
        <v>56</v>
      </c>
      <c r="I3" s="741" t="s">
        <v>57</v>
      </c>
      <c r="J3" s="741" t="s">
        <v>58</v>
      </c>
      <c r="K3" s="741" t="s">
        <v>59</v>
      </c>
      <c r="L3" s="754" t="s">
        <v>60</v>
      </c>
      <c r="M3" s="743" t="s">
        <v>61</v>
      </c>
      <c r="N3" s="741" t="s">
        <v>62</v>
      </c>
      <c r="O3" s="741" t="s">
        <v>63</v>
      </c>
      <c r="P3" s="741" t="s">
        <v>64</v>
      </c>
      <c r="Q3" s="741" t="s">
        <v>65</v>
      </c>
      <c r="R3" s="741" t="s">
        <v>66</v>
      </c>
      <c r="S3" s="741" t="s">
        <v>67</v>
      </c>
      <c r="T3" s="741" t="s">
        <v>68</v>
      </c>
      <c r="U3" s="689" t="s">
        <v>69</v>
      </c>
      <c r="V3" s="1120" t="s">
        <v>0</v>
      </c>
      <c r="W3" s="1120"/>
      <c r="X3" s="1120"/>
    </row>
    <row r="4" spans="1:24" ht="24.95" customHeight="1">
      <c r="A4" s="1122"/>
      <c r="B4" s="1122"/>
      <c r="C4" s="1123"/>
      <c r="D4" s="745" t="s">
        <v>70</v>
      </c>
      <c r="E4" s="691" t="s">
        <v>71</v>
      </c>
      <c r="F4" s="691" t="s">
        <v>72</v>
      </c>
      <c r="G4" s="691" t="s">
        <v>73</v>
      </c>
      <c r="H4" s="691" t="s">
        <v>74</v>
      </c>
      <c r="I4" s="691" t="s">
        <v>75</v>
      </c>
      <c r="J4" s="691" t="s">
        <v>76</v>
      </c>
      <c r="K4" s="691" t="s">
        <v>77</v>
      </c>
      <c r="L4" s="692" t="s">
        <v>78</v>
      </c>
      <c r="M4" s="690" t="s">
        <v>79</v>
      </c>
      <c r="N4" s="691" t="s">
        <v>80</v>
      </c>
      <c r="O4" s="691" t="s">
        <v>81</v>
      </c>
      <c r="P4" s="691" t="s">
        <v>82</v>
      </c>
      <c r="Q4" s="691" t="s">
        <v>83</v>
      </c>
      <c r="R4" s="691" t="s">
        <v>84</v>
      </c>
      <c r="S4" s="691" t="s">
        <v>85</v>
      </c>
      <c r="T4" s="691" t="s">
        <v>86</v>
      </c>
      <c r="U4" s="694" t="s">
        <v>87</v>
      </c>
      <c r="V4" s="1122"/>
      <c r="W4" s="1122"/>
      <c r="X4" s="1122"/>
    </row>
    <row r="5" spans="1:24" ht="54" customHeight="1">
      <c r="A5" s="66" t="s">
        <v>208</v>
      </c>
      <c r="B5" s="699"/>
      <c r="C5" s="695"/>
      <c r="D5" s="97">
        <f>SUM(E5:U5)</f>
        <v>178360</v>
      </c>
      <c r="E5" s="98">
        <v>0</v>
      </c>
      <c r="F5" s="98">
        <v>0</v>
      </c>
      <c r="G5" s="98">
        <v>0</v>
      </c>
      <c r="H5" s="98">
        <v>5268</v>
      </c>
      <c r="I5" s="98">
        <v>0</v>
      </c>
      <c r="J5" s="98">
        <v>0</v>
      </c>
      <c r="K5" s="98">
        <v>317</v>
      </c>
      <c r="L5" s="696">
        <v>0</v>
      </c>
      <c r="M5" s="97">
        <v>94825</v>
      </c>
      <c r="N5" s="98">
        <v>0</v>
      </c>
      <c r="O5" s="696">
        <v>1498</v>
      </c>
      <c r="P5" s="697">
        <v>0</v>
      </c>
      <c r="Q5" s="697">
        <v>19663</v>
      </c>
      <c r="R5" s="697">
        <v>1260</v>
      </c>
      <c r="S5" s="697">
        <v>26791</v>
      </c>
      <c r="T5" s="697">
        <v>27210</v>
      </c>
      <c r="U5" s="698">
        <v>1528</v>
      </c>
      <c r="V5" s="66" t="s">
        <v>208</v>
      </c>
      <c r="W5" s="699"/>
      <c r="X5" s="699"/>
    </row>
    <row r="6" spans="1:24" ht="54" customHeight="1">
      <c r="A6" s="56" t="s">
        <v>400</v>
      </c>
      <c r="B6" s="56"/>
      <c r="C6" s="695"/>
      <c r="D6" s="97">
        <f t="shared" ref="D6:D13" si="0">SUM(E6:U6)</f>
        <v>173877</v>
      </c>
      <c r="E6" s="98">
        <v>0</v>
      </c>
      <c r="F6" s="98">
        <v>0</v>
      </c>
      <c r="G6" s="98">
        <v>0</v>
      </c>
      <c r="H6" s="98">
        <v>1952</v>
      </c>
      <c r="I6" s="98">
        <v>0</v>
      </c>
      <c r="J6" s="98">
        <v>0</v>
      </c>
      <c r="K6" s="98">
        <v>318</v>
      </c>
      <c r="L6" s="696">
        <v>0</v>
      </c>
      <c r="M6" s="97">
        <v>96181</v>
      </c>
      <c r="N6" s="98">
        <v>0</v>
      </c>
      <c r="O6" s="696">
        <v>1892</v>
      </c>
      <c r="P6" s="793">
        <v>0</v>
      </c>
      <c r="Q6" s="697">
        <v>19414</v>
      </c>
      <c r="R6" s="697">
        <v>0</v>
      </c>
      <c r="S6" s="697">
        <v>25705</v>
      </c>
      <c r="T6" s="697">
        <v>26967</v>
      </c>
      <c r="U6" s="698">
        <v>1448</v>
      </c>
      <c r="V6" s="56" t="s">
        <v>400</v>
      </c>
      <c r="W6" s="56"/>
      <c r="X6" s="699"/>
    </row>
    <row r="7" spans="1:24" ht="54" customHeight="1">
      <c r="A7" s="89"/>
      <c r="B7" s="89"/>
      <c r="C7" s="765"/>
      <c r="D7" s="91"/>
      <c r="E7" s="92"/>
      <c r="F7" s="92"/>
      <c r="G7" s="92"/>
      <c r="H7" s="92"/>
      <c r="I7" s="92"/>
      <c r="J7" s="92"/>
      <c r="K7" s="92"/>
      <c r="L7" s="710"/>
      <c r="M7" s="91"/>
      <c r="N7" s="92"/>
      <c r="O7" s="710"/>
      <c r="P7" s="711"/>
      <c r="Q7" s="711"/>
      <c r="R7" s="711"/>
      <c r="S7" s="711"/>
      <c r="T7" s="711"/>
      <c r="U7" s="712"/>
      <c r="V7" s="89"/>
      <c r="W7" s="89"/>
      <c r="X7" s="713"/>
    </row>
    <row r="8" spans="1:24" ht="54" customHeight="1">
      <c r="A8" s="56" t="s">
        <v>366</v>
      </c>
      <c r="B8" s="56"/>
      <c r="C8" s="766"/>
      <c r="D8" s="97"/>
      <c r="E8" s="98"/>
      <c r="F8" s="98"/>
      <c r="G8" s="98"/>
      <c r="H8" s="98"/>
      <c r="I8" s="98"/>
      <c r="J8" s="98"/>
      <c r="K8" s="98"/>
      <c r="L8" s="696"/>
      <c r="M8" s="97"/>
      <c r="N8" s="98"/>
      <c r="O8" s="98"/>
      <c r="P8" s="714"/>
      <c r="Q8" s="714"/>
      <c r="R8" s="714"/>
      <c r="S8" s="714"/>
      <c r="T8" s="714"/>
      <c r="U8" s="715"/>
      <c r="V8" s="56" t="s">
        <v>366</v>
      </c>
      <c r="W8" s="56"/>
      <c r="X8" s="716"/>
    </row>
    <row r="9" spans="1:24" ht="54" customHeight="1">
      <c r="A9" s="83"/>
      <c r="B9" s="767"/>
      <c r="C9" s="768" t="s">
        <v>388</v>
      </c>
      <c r="D9" s="819">
        <f t="shared" si="0"/>
        <v>173877</v>
      </c>
      <c r="E9" s="820">
        <v>0</v>
      </c>
      <c r="F9" s="820">
        <v>0</v>
      </c>
      <c r="G9" s="820">
        <v>0</v>
      </c>
      <c r="H9" s="820">
        <v>1952</v>
      </c>
      <c r="I9" s="820">
        <v>0</v>
      </c>
      <c r="J9" s="820">
        <v>0</v>
      </c>
      <c r="K9" s="820">
        <v>318</v>
      </c>
      <c r="L9" s="821">
        <v>0</v>
      </c>
      <c r="M9" s="819">
        <v>96181</v>
      </c>
      <c r="N9" s="820">
        <v>0</v>
      </c>
      <c r="O9" s="820">
        <v>1892</v>
      </c>
      <c r="P9" s="822">
        <v>0</v>
      </c>
      <c r="Q9" s="822">
        <v>19414</v>
      </c>
      <c r="R9" s="822">
        <v>0</v>
      </c>
      <c r="S9" s="822">
        <v>25705</v>
      </c>
      <c r="T9" s="822">
        <v>26967</v>
      </c>
      <c r="U9" s="823">
        <v>1448</v>
      </c>
      <c r="V9" s="83"/>
      <c r="W9" s="767"/>
      <c r="X9" s="728" t="s">
        <v>386</v>
      </c>
    </row>
    <row r="10" spans="1:24" ht="54" customHeight="1">
      <c r="A10" s="89"/>
      <c r="B10" s="89"/>
      <c r="C10" s="771" t="s">
        <v>11</v>
      </c>
      <c r="D10" s="819">
        <f t="shared" si="0"/>
        <v>201656</v>
      </c>
      <c r="E10" s="820">
        <v>0</v>
      </c>
      <c r="F10" s="820">
        <v>4812</v>
      </c>
      <c r="G10" s="820">
        <v>0</v>
      </c>
      <c r="H10" s="820">
        <v>2500</v>
      </c>
      <c r="I10" s="820">
        <v>1760</v>
      </c>
      <c r="J10" s="820">
        <v>0</v>
      </c>
      <c r="K10" s="820">
        <v>24000</v>
      </c>
      <c r="L10" s="821">
        <v>9312</v>
      </c>
      <c r="M10" s="819">
        <v>107938</v>
      </c>
      <c r="N10" s="820">
        <v>0</v>
      </c>
      <c r="O10" s="820">
        <v>1620</v>
      </c>
      <c r="P10" s="822">
        <v>0</v>
      </c>
      <c r="Q10" s="822">
        <v>16879</v>
      </c>
      <c r="R10" s="822">
        <v>405</v>
      </c>
      <c r="S10" s="822">
        <v>13099</v>
      </c>
      <c r="T10" s="822">
        <v>17828</v>
      </c>
      <c r="U10" s="823">
        <v>1503</v>
      </c>
      <c r="V10" s="798"/>
      <c r="W10" s="89"/>
      <c r="X10" s="728" t="s">
        <v>11</v>
      </c>
    </row>
    <row r="11" spans="1:24" ht="54" customHeight="1">
      <c r="A11" s="89"/>
      <c r="B11" s="89"/>
      <c r="C11" s="771" t="s">
        <v>10</v>
      </c>
      <c r="D11" s="819">
        <f t="shared" si="0"/>
        <v>204924</v>
      </c>
      <c r="E11" s="820">
        <v>0</v>
      </c>
      <c r="F11" s="820">
        <v>2778</v>
      </c>
      <c r="G11" s="820">
        <v>0</v>
      </c>
      <c r="H11" s="820">
        <v>968</v>
      </c>
      <c r="I11" s="820">
        <v>3273</v>
      </c>
      <c r="J11" s="820">
        <v>0</v>
      </c>
      <c r="K11" s="820">
        <v>2641</v>
      </c>
      <c r="L11" s="821">
        <v>0</v>
      </c>
      <c r="M11" s="819">
        <v>118936</v>
      </c>
      <c r="N11" s="820">
        <v>0</v>
      </c>
      <c r="O11" s="820">
        <v>1716</v>
      </c>
      <c r="P11" s="822">
        <v>0</v>
      </c>
      <c r="Q11" s="822">
        <v>13931</v>
      </c>
      <c r="R11" s="822">
        <v>418</v>
      </c>
      <c r="S11" s="822">
        <v>26132</v>
      </c>
      <c r="T11" s="822">
        <v>32617</v>
      </c>
      <c r="U11" s="823">
        <v>1514</v>
      </c>
      <c r="V11" s="89"/>
      <c r="W11" s="89"/>
      <c r="X11" s="728" t="s">
        <v>10</v>
      </c>
    </row>
    <row r="12" spans="1:24" ht="54" customHeight="1">
      <c r="A12" s="89"/>
      <c r="B12" s="89"/>
      <c r="C12" s="771" t="s">
        <v>9</v>
      </c>
      <c r="D12" s="819">
        <f t="shared" si="0"/>
        <v>246096</v>
      </c>
      <c r="E12" s="820">
        <v>0</v>
      </c>
      <c r="F12" s="820">
        <v>797</v>
      </c>
      <c r="G12" s="820">
        <v>0</v>
      </c>
      <c r="H12" s="820">
        <v>4387</v>
      </c>
      <c r="I12" s="820">
        <v>2670</v>
      </c>
      <c r="J12" s="820">
        <v>0</v>
      </c>
      <c r="K12" s="820">
        <v>9591</v>
      </c>
      <c r="L12" s="821">
        <v>0</v>
      </c>
      <c r="M12" s="819">
        <v>104405</v>
      </c>
      <c r="N12" s="820">
        <v>0</v>
      </c>
      <c r="O12" s="820">
        <v>9828</v>
      </c>
      <c r="P12" s="822">
        <v>1396</v>
      </c>
      <c r="Q12" s="822">
        <v>15021</v>
      </c>
      <c r="R12" s="822">
        <v>14157</v>
      </c>
      <c r="S12" s="822">
        <v>30291</v>
      </c>
      <c r="T12" s="822">
        <v>52457</v>
      </c>
      <c r="U12" s="823">
        <v>1096</v>
      </c>
      <c r="V12" s="89"/>
      <c r="W12" s="89"/>
      <c r="X12" s="728" t="s">
        <v>9</v>
      </c>
    </row>
    <row r="13" spans="1:24" ht="54" customHeight="1" thickBot="1">
      <c r="A13" s="730"/>
      <c r="B13" s="730"/>
      <c r="C13" s="772" t="s">
        <v>8</v>
      </c>
      <c r="D13" s="824">
        <f t="shared" si="0"/>
        <v>273579</v>
      </c>
      <c r="E13" s="825">
        <v>0</v>
      </c>
      <c r="F13" s="825">
        <v>8061</v>
      </c>
      <c r="G13" s="825">
        <v>0</v>
      </c>
      <c r="H13" s="825">
        <v>2789</v>
      </c>
      <c r="I13" s="825">
        <v>1935</v>
      </c>
      <c r="J13" s="825">
        <v>0</v>
      </c>
      <c r="K13" s="825">
        <v>3870</v>
      </c>
      <c r="L13" s="826">
        <v>0</v>
      </c>
      <c r="M13" s="827">
        <v>92950</v>
      </c>
      <c r="N13" s="825">
        <v>0</v>
      </c>
      <c r="O13" s="826">
        <v>6636</v>
      </c>
      <c r="P13" s="828">
        <v>1656</v>
      </c>
      <c r="Q13" s="828">
        <v>13512</v>
      </c>
      <c r="R13" s="828">
        <v>12437</v>
      </c>
      <c r="S13" s="828">
        <v>46549</v>
      </c>
      <c r="T13" s="828">
        <v>82238</v>
      </c>
      <c r="U13" s="829">
        <v>946</v>
      </c>
      <c r="V13" s="730"/>
      <c r="W13" s="730"/>
      <c r="X13" s="775" t="s">
        <v>8</v>
      </c>
    </row>
    <row r="14" spans="1:24" ht="8.1" customHeight="1">
      <c r="A14" s="89"/>
      <c r="B14" s="89"/>
      <c r="C14" s="728"/>
      <c r="D14" s="737"/>
      <c r="E14" s="737"/>
      <c r="F14" s="737"/>
      <c r="G14" s="737"/>
      <c r="H14" s="737"/>
      <c r="I14" s="737"/>
      <c r="J14" s="737"/>
      <c r="K14" s="737"/>
      <c r="L14" s="737"/>
      <c r="M14" s="737"/>
      <c r="N14" s="737"/>
      <c r="O14" s="737"/>
      <c r="P14" s="738"/>
      <c r="Q14" s="738"/>
      <c r="R14" s="738"/>
      <c r="S14" s="738"/>
      <c r="T14" s="738"/>
      <c r="U14" s="738"/>
      <c r="V14" s="89"/>
      <c r="W14" s="89"/>
      <c r="X14" s="728"/>
    </row>
    <row r="15" spans="1:24" ht="12.95" customHeight="1">
      <c r="A15" s="123" t="s">
        <v>367</v>
      </c>
    </row>
  </sheetData>
  <mergeCells count="2">
    <mergeCell ref="A3:C4"/>
    <mergeCell ref="V3:X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4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44"/>
  <sheetViews>
    <sheetView view="pageBreakPreview" zoomScale="70" zoomScaleNormal="70" zoomScaleSheetLayoutView="70" workbookViewId="0"/>
  </sheetViews>
  <sheetFormatPr defaultRowHeight="17.25" customHeight="1"/>
  <cols>
    <col min="1" max="1" width="4.125" style="44" customWidth="1"/>
    <col min="2" max="2" width="23.375" style="44" customWidth="1"/>
    <col min="3" max="20" width="14.375" style="44" customWidth="1"/>
    <col min="21" max="21" width="4.125" style="44" customWidth="1"/>
    <col min="22" max="22" width="23.375" style="44" customWidth="1"/>
    <col min="23" max="16384" width="9" style="44"/>
  </cols>
  <sheetData>
    <row r="1" spans="1:22" ht="18" customHeight="1">
      <c r="A1" s="685" t="s">
        <v>383</v>
      </c>
      <c r="B1" s="358"/>
    </row>
    <row r="2" spans="1:22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127"/>
    </row>
    <row r="3" spans="1:22" ht="16.5" customHeight="1">
      <c r="A3" s="1125" t="s">
        <v>0</v>
      </c>
      <c r="B3" s="1127"/>
      <c r="C3" s="686" t="s">
        <v>52</v>
      </c>
      <c r="D3" s="687" t="s">
        <v>53</v>
      </c>
      <c r="E3" s="687" t="s">
        <v>54</v>
      </c>
      <c r="F3" s="687" t="s">
        <v>55</v>
      </c>
      <c r="G3" s="687" t="s">
        <v>56</v>
      </c>
      <c r="H3" s="687" t="s">
        <v>57</v>
      </c>
      <c r="I3" s="687" t="s">
        <v>58</v>
      </c>
      <c r="J3" s="687" t="s">
        <v>59</v>
      </c>
      <c r="K3" s="754" t="s">
        <v>60</v>
      </c>
      <c r="L3" s="686" t="s">
        <v>61</v>
      </c>
      <c r="M3" s="687" t="s">
        <v>62</v>
      </c>
      <c r="N3" s="687" t="s">
        <v>63</v>
      </c>
      <c r="O3" s="687" t="s">
        <v>64</v>
      </c>
      <c r="P3" s="687" t="s">
        <v>65</v>
      </c>
      <c r="Q3" s="687" t="s">
        <v>66</v>
      </c>
      <c r="R3" s="687" t="s">
        <v>67</v>
      </c>
      <c r="S3" s="687" t="s">
        <v>68</v>
      </c>
      <c r="T3" s="689" t="s">
        <v>69</v>
      </c>
      <c r="U3" s="1120" t="s">
        <v>0</v>
      </c>
      <c r="V3" s="1120"/>
    </row>
    <row r="4" spans="1:22" ht="16.5" customHeight="1">
      <c r="A4" s="1122"/>
      <c r="B4" s="1123"/>
      <c r="C4" s="690" t="s">
        <v>70</v>
      </c>
      <c r="D4" s="691" t="s">
        <v>71</v>
      </c>
      <c r="E4" s="691" t="s">
        <v>72</v>
      </c>
      <c r="F4" s="691" t="s">
        <v>73</v>
      </c>
      <c r="G4" s="691" t="s">
        <v>74</v>
      </c>
      <c r="H4" s="691" t="s">
        <v>75</v>
      </c>
      <c r="I4" s="691" t="s">
        <v>76</v>
      </c>
      <c r="J4" s="691" t="s">
        <v>77</v>
      </c>
      <c r="K4" s="692" t="s">
        <v>78</v>
      </c>
      <c r="L4" s="690" t="s">
        <v>79</v>
      </c>
      <c r="M4" s="691" t="s">
        <v>80</v>
      </c>
      <c r="N4" s="691" t="s">
        <v>81</v>
      </c>
      <c r="O4" s="691" t="s">
        <v>82</v>
      </c>
      <c r="P4" s="691" t="s">
        <v>83</v>
      </c>
      <c r="Q4" s="691" t="s">
        <v>84</v>
      </c>
      <c r="R4" s="267" t="s">
        <v>85</v>
      </c>
      <c r="S4" s="267" t="s">
        <v>86</v>
      </c>
      <c r="T4" s="694" t="s">
        <v>87</v>
      </c>
      <c r="U4" s="1122"/>
      <c r="V4" s="1122"/>
    </row>
    <row r="5" spans="1:22" ht="16.5" customHeight="1">
      <c r="A5" s="66" t="s">
        <v>208</v>
      </c>
      <c r="B5" s="757"/>
      <c r="C5" s="97">
        <v>230173</v>
      </c>
      <c r="D5" s="98">
        <v>36968</v>
      </c>
      <c r="E5" s="98">
        <v>5318</v>
      </c>
      <c r="F5" s="98">
        <v>9726</v>
      </c>
      <c r="G5" s="98">
        <v>18525</v>
      </c>
      <c r="H5" s="98">
        <v>522</v>
      </c>
      <c r="I5" s="98">
        <v>44</v>
      </c>
      <c r="J5" s="98">
        <v>4864</v>
      </c>
      <c r="K5" s="696">
        <v>0</v>
      </c>
      <c r="L5" s="97">
        <v>128009</v>
      </c>
      <c r="M5" s="98">
        <v>44</v>
      </c>
      <c r="N5" s="696">
        <v>4</v>
      </c>
      <c r="O5" s="697">
        <v>4710</v>
      </c>
      <c r="P5" s="697">
        <v>2531</v>
      </c>
      <c r="Q5" s="697">
        <v>15483</v>
      </c>
      <c r="R5" s="697">
        <v>3411</v>
      </c>
      <c r="S5" s="697">
        <v>14</v>
      </c>
      <c r="T5" s="698">
        <v>0</v>
      </c>
      <c r="U5" s="66" t="s">
        <v>208</v>
      </c>
      <c r="V5" s="699"/>
    </row>
    <row r="6" spans="1:22" ht="16.5" customHeight="1">
      <c r="A6" s="66" t="s">
        <v>249</v>
      </c>
      <c r="B6" s="695"/>
      <c r="C6" s="747">
        <v>1089260</v>
      </c>
      <c r="D6" s="98">
        <v>174807</v>
      </c>
      <c r="E6" s="98">
        <v>25182</v>
      </c>
      <c r="F6" s="98">
        <v>46066</v>
      </c>
      <c r="G6" s="98">
        <v>87732</v>
      </c>
      <c r="H6" s="98">
        <v>2271</v>
      </c>
      <c r="I6" s="98">
        <v>193</v>
      </c>
      <c r="J6" s="98">
        <v>22886</v>
      </c>
      <c r="K6" s="696">
        <v>0</v>
      </c>
      <c r="L6" s="97">
        <v>606437</v>
      </c>
      <c r="M6" s="98">
        <v>189</v>
      </c>
      <c r="N6" s="696">
        <v>20</v>
      </c>
      <c r="O6" s="697">
        <v>22312</v>
      </c>
      <c r="P6" s="697">
        <v>11989</v>
      </c>
      <c r="Q6" s="697">
        <v>73345</v>
      </c>
      <c r="R6" s="697">
        <v>15769</v>
      </c>
      <c r="S6" s="697">
        <v>62</v>
      </c>
      <c r="T6" s="698">
        <v>0</v>
      </c>
      <c r="U6" s="66" t="s">
        <v>249</v>
      </c>
      <c r="V6" s="699"/>
    </row>
    <row r="7" spans="1:22" ht="16.5" customHeight="1">
      <c r="A7" s="56" t="s">
        <v>317</v>
      </c>
      <c r="B7" s="96"/>
      <c r="C7" s="97"/>
      <c r="D7" s="98"/>
      <c r="E7" s="98"/>
      <c r="F7" s="98"/>
      <c r="G7" s="98"/>
      <c r="H7" s="98"/>
      <c r="I7" s="98"/>
      <c r="J7" s="98"/>
      <c r="K7" s="696"/>
      <c r="L7" s="97"/>
      <c r="M7" s="98"/>
      <c r="N7" s="696"/>
      <c r="O7" s="697"/>
      <c r="P7" s="697"/>
      <c r="Q7" s="697"/>
      <c r="R7" s="697"/>
      <c r="S7" s="697"/>
      <c r="T7" s="698"/>
      <c r="U7" s="56" t="s">
        <v>317</v>
      </c>
      <c r="V7" s="56"/>
    </row>
    <row r="8" spans="1:22" s="709" customFormat="1" ht="16.5" customHeight="1">
      <c r="A8" s="700"/>
      <c r="B8" s="701" t="s">
        <v>318</v>
      </c>
      <c r="C8" s="702">
        <v>171309</v>
      </c>
      <c r="D8" s="703">
        <v>25094</v>
      </c>
      <c r="E8" s="703">
        <v>6846</v>
      </c>
      <c r="F8" s="703">
        <v>11256</v>
      </c>
      <c r="G8" s="703">
        <v>13713</v>
      </c>
      <c r="H8" s="703">
        <v>360</v>
      </c>
      <c r="I8" s="704">
        <v>33</v>
      </c>
      <c r="J8" s="704">
        <v>3082</v>
      </c>
      <c r="K8" s="705">
        <v>0</v>
      </c>
      <c r="L8" s="702">
        <v>86160</v>
      </c>
      <c r="M8" s="704">
        <v>29</v>
      </c>
      <c r="N8" s="705">
        <v>3</v>
      </c>
      <c r="O8" s="706">
        <v>3719</v>
      </c>
      <c r="P8" s="706">
        <v>2405</v>
      </c>
      <c r="Q8" s="706">
        <v>15461</v>
      </c>
      <c r="R8" s="706">
        <v>3136</v>
      </c>
      <c r="S8" s="706">
        <v>12</v>
      </c>
      <c r="T8" s="707">
        <v>0</v>
      </c>
      <c r="U8" s="700"/>
      <c r="V8" s="700" t="s">
        <v>318</v>
      </c>
    </row>
    <row r="9" spans="1:22" ht="16.5" customHeight="1">
      <c r="A9" s="89"/>
      <c r="B9" s="90"/>
      <c r="C9" s="91"/>
      <c r="D9" s="92"/>
      <c r="E9" s="92"/>
      <c r="F9" s="92"/>
      <c r="G9" s="92"/>
      <c r="H9" s="92"/>
      <c r="I9" s="92"/>
      <c r="J9" s="92"/>
      <c r="K9" s="710"/>
      <c r="L9" s="91"/>
      <c r="M9" s="92"/>
      <c r="N9" s="710"/>
      <c r="O9" s="711"/>
      <c r="P9" s="711"/>
      <c r="Q9" s="711"/>
      <c r="R9" s="711"/>
      <c r="S9" s="711"/>
      <c r="T9" s="712"/>
      <c r="U9" s="89"/>
      <c r="V9" s="89"/>
    </row>
    <row r="10" spans="1:22" ht="16.5" customHeight="1">
      <c r="A10" s="56" t="s">
        <v>319</v>
      </c>
      <c r="B10" s="96"/>
      <c r="C10" s="97"/>
      <c r="D10" s="98"/>
      <c r="E10" s="98"/>
      <c r="F10" s="98"/>
      <c r="G10" s="98"/>
      <c r="H10" s="98"/>
      <c r="I10" s="98"/>
      <c r="J10" s="98"/>
      <c r="K10" s="696"/>
      <c r="L10" s="97"/>
      <c r="M10" s="98"/>
      <c r="N10" s="98"/>
      <c r="O10" s="714"/>
      <c r="P10" s="714"/>
      <c r="Q10" s="714"/>
      <c r="R10" s="714"/>
      <c r="S10" s="714"/>
      <c r="T10" s="715"/>
      <c r="U10" s="56" t="s">
        <v>319</v>
      </c>
      <c r="V10" s="56"/>
    </row>
    <row r="11" spans="1:22" ht="16.5" customHeight="1">
      <c r="A11" s="83"/>
      <c r="B11" s="717" t="s">
        <v>320</v>
      </c>
      <c r="C11" s="91">
        <v>6353.5</v>
      </c>
      <c r="D11" s="91">
        <v>37.5</v>
      </c>
      <c r="E11" s="91">
        <v>12</v>
      </c>
      <c r="F11" s="91">
        <v>15</v>
      </c>
      <c r="G11" s="91">
        <v>5</v>
      </c>
      <c r="H11" s="91">
        <v>25.5</v>
      </c>
      <c r="I11" s="91">
        <v>7</v>
      </c>
      <c r="J11" s="91">
        <v>5</v>
      </c>
      <c r="K11" s="710">
        <v>0</v>
      </c>
      <c r="L11" s="91">
        <v>106.25</v>
      </c>
      <c r="M11" s="91">
        <v>0</v>
      </c>
      <c r="N11" s="92">
        <v>0</v>
      </c>
      <c r="O11" s="718">
        <v>1012</v>
      </c>
      <c r="P11" s="718">
        <v>0</v>
      </c>
      <c r="Q11" s="718">
        <v>5003.75</v>
      </c>
      <c r="R11" s="718">
        <v>119.5</v>
      </c>
      <c r="S11" s="718">
        <v>5</v>
      </c>
      <c r="T11" s="719">
        <v>0</v>
      </c>
      <c r="U11" s="83"/>
      <c r="V11" s="717" t="s">
        <v>320</v>
      </c>
    </row>
    <row r="12" spans="1:22" ht="16.5" customHeight="1">
      <c r="A12" s="89"/>
      <c r="B12" s="717" t="s">
        <v>321</v>
      </c>
      <c r="C12" s="91">
        <v>36286</v>
      </c>
      <c r="D12" s="91">
        <v>19633</v>
      </c>
      <c r="E12" s="91">
        <v>10</v>
      </c>
      <c r="F12" s="91">
        <v>30</v>
      </c>
      <c r="G12" s="91">
        <v>11283</v>
      </c>
      <c r="H12" s="91">
        <v>2</v>
      </c>
      <c r="I12" s="91">
        <v>0</v>
      </c>
      <c r="J12" s="91">
        <v>0</v>
      </c>
      <c r="K12" s="710">
        <v>0</v>
      </c>
      <c r="L12" s="91">
        <v>7671</v>
      </c>
      <c r="M12" s="91">
        <v>0</v>
      </c>
      <c r="N12" s="92">
        <v>0</v>
      </c>
      <c r="O12" s="718">
        <v>0</v>
      </c>
      <c r="P12" s="718">
        <v>-2400</v>
      </c>
      <c r="Q12" s="718">
        <v>0</v>
      </c>
      <c r="R12" s="718">
        <v>57</v>
      </c>
      <c r="S12" s="718">
        <v>0</v>
      </c>
      <c r="T12" s="719">
        <v>0</v>
      </c>
      <c r="U12" s="89"/>
      <c r="V12" s="717" t="s">
        <v>321</v>
      </c>
    </row>
    <row r="13" spans="1:22" ht="16.5" customHeight="1">
      <c r="A13" s="89"/>
      <c r="B13" s="717" t="s">
        <v>322</v>
      </c>
      <c r="C13" s="91">
        <v>67827</v>
      </c>
      <c r="D13" s="91">
        <v>99</v>
      </c>
      <c r="E13" s="91">
        <v>0</v>
      </c>
      <c r="F13" s="91">
        <v>0</v>
      </c>
      <c r="G13" s="91">
        <v>12</v>
      </c>
      <c r="H13" s="91">
        <v>51</v>
      </c>
      <c r="I13" s="91">
        <v>0</v>
      </c>
      <c r="J13" s="91">
        <v>2985</v>
      </c>
      <c r="K13" s="710">
        <v>0</v>
      </c>
      <c r="L13" s="91">
        <v>64969</v>
      </c>
      <c r="M13" s="91">
        <v>0</v>
      </c>
      <c r="N13" s="92">
        <v>0</v>
      </c>
      <c r="O13" s="718">
        <v>0</v>
      </c>
      <c r="P13" s="718">
        <v>0</v>
      </c>
      <c r="Q13" s="718">
        <v>10</v>
      </c>
      <c r="R13" s="718">
        <v>-299</v>
      </c>
      <c r="S13" s="718">
        <v>0</v>
      </c>
      <c r="T13" s="719">
        <v>0</v>
      </c>
      <c r="U13" s="89"/>
      <c r="V13" s="717" t="s">
        <v>322</v>
      </c>
    </row>
    <row r="14" spans="1:22" ht="16.5" customHeight="1">
      <c r="A14" s="89"/>
      <c r="B14" s="717" t="s">
        <v>323</v>
      </c>
      <c r="C14" s="91">
        <v>3003</v>
      </c>
      <c r="D14" s="91">
        <v>24</v>
      </c>
      <c r="E14" s="91">
        <v>0</v>
      </c>
      <c r="F14" s="91">
        <v>0</v>
      </c>
      <c r="G14" s="91">
        <v>2</v>
      </c>
      <c r="H14" s="91">
        <v>0</v>
      </c>
      <c r="I14" s="91">
        <v>15</v>
      </c>
      <c r="J14" s="91">
        <v>90</v>
      </c>
      <c r="K14" s="710">
        <v>0</v>
      </c>
      <c r="L14" s="91">
        <v>2871</v>
      </c>
      <c r="M14" s="91">
        <v>0</v>
      </c>
      <c r="N14" s="92">
        <v>1</v>
      </c>
      <c r="O14" s="718">
        <v>0</v>
      </c>
      <c r="P14" s="718">
        <v>0</v>
      </c>
      <c r="Q14" s="718">
        <v>0</v>
      </c>
      <c r="R14" s="718">
        <v>0</v>
      </c>
      <c r="S14" s="718">
        <v>0</v>
      </c>
      <c r="T14" s="719">
        <v>0</v>
      </c>
      <c r="U14" s="89"/>
      <c r="V14" s="717" t="s">
        <v>323</v>
      </c>
    </row>
    <row r="15" spans="1:22" ht="16.5" customHeight="1">
      <c r="A15" s="89"/>
      <c r="B15" s="717" t="s">
        <v>324</v>
      </c>
      <c r="C15" s="91">
        <v>20206</v>
      </c>
      <c r="D15" s="91">
        <v>58</v>
      </c>
      <c r="E15" s="91">
        <v>5621</v>
      </c>
      <c r="F15" s="91">
        <v>5602</v>
      </c>
      <c r="G15" s="91">
        <v>0</v>
      </c>
      <c r="H15" s="91">
        <v>25</v>
      </c>
      <c r="I15" s="91">
        <v>0</v>
      </c>
      <c r="J15" s="91">
        <v>0</v>
      </c>
      <c r="K15" s="710">
        <v>0</v>
      </c>
      <c r="L15" s="91">
        <v>2898</v>
      </c>
      <c r="M15" s="91">
        <v>0</v>
      </c>
      <c r="N15" s="92">
        <v>2</v>
      </c>
      <c r="O15" s="718">
        <v>50</v>
      </c>
      <c r="P15" s="718">
        <v>0</v>
      </c>
      <c r="Q15" s="718">
        <v>5642</v>
      </c>
      <c r="R15" s="718">
        <v>308</v>
      </c>
      <c r="S15" s="718">
        <v>0</v>
      </c>
      <c r="T15" s="719">
        <v>0</v>
      </c>
      <c r="U15" s="89"/>
      <c r="V15" s="717" t="s">
        <v>324</v>
      </c>
    </row>
    <row r="16" spans="1:22" s="643" customFormat="1" ht="16.5" customHeight="1">
      <c r="A16" s="83"/>
      <c r="B16" s="720"/>
      <c r="C16" s="721"/>
      <c r="D16" s="722"/>
      <c r="E16" s="722"/>
      <c r="F16" s="722"/>
      <c r="G16" s="722"/>
      <c r="H16" s="722"/>
      <c r="I16" s="722"/>
      <c r="J16" s="722"/>
      <c r="K16" s="723"/>
      <c r="L16" s="721"/>
      <c r="M16" s="722"/>
      <c r="N16" s="722"/>
      <c r="O16" s="724"/>
      <c r="P16" s="724"/>
      <c r="Q16" s="724"/>
      <c r="R16" s="724"/>
      <c r="S16" s="724"/>
      <c r="T16" s="725"/>
      <c r="U16" s="83"/>
      <c r="V16" s="748"/>
    </row>
    <row r="17" spans="1:22" s="643" customFormat="1" ht="16.5" customHeight="1">
      <c r="A17" s="56" t="s">
        <v>258</v>
      </c>
      <c r="B17" s="695"/>
      <c r="C17" s="97"/>
      <c r="D17" s="98"/>
      <c r="E17" s="98"/>
      <c r="F17" s="98"/>
      <c r="G17" s="98"/>
      <c r="H17" s="98"/>
      <c r="I17" s="98"/>
      <c r="J17" s="98"/>
      <c r="K17" s="696"/>
      <c r="L17" s="97"/>
      <c r="M17" s="98"/>
      <c r="N17" s="98"/>
      <c r="O17" s="714"/>
      <c r="P17" s="714"/>
      <c r="Q17" s="714"/>
      <c r="R17" s="714"/>
      <c r="S17" s="714"/>
      <c r="T17" s="715"/>
      <c r="U17" s="56" t="s">
        <v>258</v>
      </c>
      <c r="V17" s="699"/>
    </row>
    <row r="18" spans="1:22" ht="16.5" customHeight="1">
      <c r="A18" s="726"/>
      <c r="B18" s="727" t="s">
        <v>325</v>
      </c>
      <c r="C18" s="91">
        <v>146.5</v>
      </c>
      <c r="D18" s="92">
        <v>10.5</v>
      </c>
      <c r="E18" s="92">
        <v>2</v>
      </c>
      <c r="F18" s="92">
        <v>0</v>
      </c>
      <c r="G18" s="92">
        <v>5</v>
      </c>
      <c r="H18" s="92">
        <v>25.5</v>
      </c>
      <c r="I18" s="92">
        <v>7</v>
      </c>
      <c r="J18" s="92">
        <v>0</v>
      </c>
      <c r="K18" s="710">
        <v>0</v>
      </c>
      <c r="L18" s="91">
        <v>51.25</v>
      </c>
      <c r="M18" s="92">
        <v>0</v>
      </c>
      <c r="N18" s="92">
        <v>0</v>
      </c>
      <c r="O18" s="718">
        <v>12</v>
      </c>
      <c r="P18" s="718">
        <v>0</v>
      </c>
      <c r="Q18" s="718">
        <v>3.75</v>
      </c>
      <c r="R18" s="718">
        <v>29.5</v>
      </c>
      <c r="S18" s="718">
        <v>0</v>
      </c>
      <c r="T18" s="719">
        <v>0</v>
      </c>
      <c r="U18" s="726"/>
      <c r="V18" s="749" t="s">
        <v>325</v>
      </c>
    </row>
    <row r="19" spans="1:22" ht="16.5" customHeight="1">
      <c r="A19" s="89"/>
      <c r="B19" s="727" t="s">
        <v>326</v>
      </c>
      <c r="C19" s="91">
        <v>60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710">
        <v>0</v>
      </c>
      <c r="L19" s="91">
        <v>0</v>
      </c>
      <c r="M19" s="92">
        <v>0</v>
      </c>
      <c r="N19" s="92">
        <v>0</v>
      </c>
      <c r="O19" s="718">
        <v>0</v>
      </c>
      <c r="P19" s="718">
        <v>0</v>
      </c>
      <c r="Q19" s="718">
        <v>0</v>
      </c>
      <c r="R19" s="718">
        <v>60</v>
      </c>
      <c r="S19" s="718">
        <v>0</v>
      </c>
      <c r="T19" s="719">
        <v>0</v>
      </c>
      <c r="U19" s="89"/>
      <c r="V19" s="749" t="s">
        <v>326</v>
      </c>
    </row>
    <row r="20" spans="1:22" ht="16.5" customHeight="1">
      <c r="A20" s="89"/>
      <c r="B20" s="727" t="s">
        <v>327</v>
      </c>
      <c r="C20" s="91">
        <v>10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710">
        <v>0</v>
      </c>
      <c r="L20" s="91">
        <v>10</v>
      </c>
      <c r="M20" s="92">
        <v>0</v>
      </c>
      <c r="N20" s="92">
        <v>0</v>
      </c>
      <c r="O20" s="718">
        <v>0</v>
      </c>
      <c r="P20" s="718">
        <v>0</v>
      </c>
      <c r="Q20" s="718">
        <v>0</v>
      </c>
      <c r="R20" s="718">
        <v>0</v>
      </c>
      <c r="S20" s="718">
        <v>0</v>
      </c>
      <c r="T20" s="719">
        <v>0</v>
      </c>
      <c r="U20" s="89"/>
      <c r="V20" s="749" t="s">
        <v>327</v>
      </c>
    </row>
    <row r="21" spans="1:22" ht="16.5" customHeight="1">
      <c r="A21" s="89"/>
      <c r="B21" s="727" t="s">
        <v>328</v>
      </c>
      <c r="C21" s="91">
        <v>45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710">
        <v>0</v>
      </c>
      <c r="L21" s="91">
        <v>15</v>
      </c>
      <c r="M21" s="92">
        <v>0</v>
      </c>
      <c r="N21" s="92">
        <v>0</v>
      </c>
      <c r="O21" s="718">
        <v>0</v>
      </c>
      <c r="P21" s="718">
        <v>0</v>
      </c>
      <c r="Q21" s="718">
        <v>0</v>
      </c>
      <c r="R21" s="718">
        <v>30</v>
      </c>
      <c r="S21" s="718">
        <v>0</v>
      </c>
      <c r="T21" s="719">
        <v>0</v>
      </c>
      <c r="U21" s="89"/>
      <c r="V21" s="749" t="s">
        <v>328</v>
      </c>
    </row>
    <row r="22" spans="1:22" ht="16.5" customHeight="1">
      <c r="A22" s="89"/>
      <c r="B22" s="727" t="s">
        <v>329</v>
      </c>
      <c r="C22" s="91">
        <v>15</v>
      </c>
      <c r="D22" s="92">
        <v>0</v>
      </c>
      <c r="E22" s="92">
        <v>0</v>
      </c>
      <c r="F22" s="92">
        <v>5</v>
      </c>
      <c r="G22" s="92">
        <v>0</v>
      </c>
      <c r="H22" s="92">
        <v>0</v>
      </c>
      <c r="I22" s="92">
        <v>0</v>
      </c>
      <c r="J22" s="92">
        <v>5</v>
      </c>
      <c r="K22" s="710">
        <v>0</v>
      </c>
      <c r="L22" s="91">
        <v>0</v>
      </c>
      <c r="M22" s="92">
        <v>0</v>
      </c>
      <c r="N22" s="92">
        <v>0</v>
      </c>
      <c r="O22" s="718">
        <v>0</v>
      </c>
      <c r="P22" s="718">
        <v>0</v>
      </c>
      <c r="Q22" s="718">
        <v>0</v>
      </c>
      <c r="R22" s="718">
        <v>0</v>
      </c>
      <c r="S22" s="718">
        <v>5</v>
      </c>
      <c r="T22" s="719">
        <v>0</v>
      </c>
      <c r="U22" s="89"/>
      <c r="V22" s="749" t="s">
        <v>329</v>
      </c>
    </row>
    <row r="23" spans="1:22" ht="16.5" customHeight="1">
      <c r="A23" s="89"/>
      <c r="B23" s="727" t="s">
        <v>330</v>
      </c>
      <c r="C23" s="91">
        <v>30</v>
      </c>
      <c r="D23" s="92">
        <v>0</v>
      </c>
      <c r="E23" s="92">
        <v>0</v>
      </c>
      <c r="F23" s="92">
        <v>10</v>
      </c>
      <c r="G23" s="92">
        <v>0</v>
      </c>
      <c r="H23" s="92">
        <v>0</v>
      </c>
      <c r="I23" s="92">
        <v>0</v>
      </c>
      <c r="J23" s="92">
        <v>0</v>
      </c>
      <c r="K23" s="710">
        <v>0</v>
      </c>
      <c r="L23" s="91">
        <v>20</v>
      </c>
      <c r="M23" s="92">
        <v>0</v>
      </c>
      <c r="N23" s="92">
        <v>0</v>
      </c>
      <c r="O23" s="718">
        <v>0</v>
      </c>
      <c r="P23" s="718">
        <v>0</v>
      </c>
      <c r="Q23" s="718">
        <v>0</v>
      </c>
      <c r="R23" s="718">
        <v>0</v>
      </c>
      <c r="S23" s="718">
        <v>0</v>
      </c>
      <c r="T23" s="719">
        <v>0</v>
      </c>
      <c r="U23" s="89"/>
      <c r="V23" s="749" t="s">
        <v>330</v>
      </c>
    </row>
    <row r="24" spans="1:22" ht="16.5" customHeight="1">
      <c r="A24" s="89"/>
      <c r="B24" s="727" t="s">
        <v>331</v>
      </c>
      <c r="C24" s="91">
        <v>6000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710">
        <v>0</v>
      </c>
      <c r="L24" s="91">
        <v>0</v>
      </c>
      <c r="M24" s="92">
        <v>0</v>
      </c>
      <c r="N24" s="92">
        <v>0</v>
      </c>
      <c r="O24" s="718">
        <v>1000</v>
      </c>
      <c r="P24" s="718">
        <v>0</v>
      </c>
      <c r="Q24" s="718">
        <v>5000</v>
      </c>
      <c r="R24" s="718">
        <v>0</v>
      </c>
      <c r="S24" s="718">
        <v>0</v>
      </c>
      <c r="T24" s="719">
        <v>0</v>
      </c>
      <c r="U24" s="89"/>
      <c r="V24" s="749" t="s">
        <v>331</v>
      </c>
    </row>
    <row r="25" spans="1:22" ht="16.5" customHeight="1">
      <c r="A25" s="89"/>
      <c r="B25" s="727" t="s">
        <v>332</v>
      </c>
      <c r="C25" s="91">
        <v>47</v>
      </c>
      <c r="D25" s="92">
        <v>27</v>
      </c>
      <c r="E25" s="92">
        <v>10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710">
        <v>0</v>
      </c>
      <c r="L25" s="91">
        <v>10</v>
      </c>
      <c r="M25" s="92">
        <v>0</v>
      </c>
      <c r="N25" s="92">
        <v>0</v>
      </c>
      <c r="O25" s="718">
        <v>0</v>
      </c>
      <c r="P25" s="718">
        <v>0</v>
      </c>
      <c r="Q25" s="718">
        <v>0</v>
      </c>
      <c r="R25" s="718">
        <v>0</v>
      </c>
      <c r="S25" s="718">
        <v>0</v>
      </c>
      <c r="T25" s="719">
        <v>0</v>
      </c>
      <c r="U25" s="89"/>
      <c r="V25" s="749" t="s">
        <v>332</v>
      </c>
    </row>
    <row r="26" spans="1:22" ht="16.5" customHeight="1">
      <c r="A26" s="89"/>
      <c r="B26" s="727" t="s">
        <v>406</v>
      </c>
      <c r="C26" s="91">
        <f>SUM(C18:C25)</f>
        <v>6353.5</v>
      </c>
      <c r="D26" s="92">
        <f t="shared" ref="D26:T26" si="0">SUM(D18:D25)</f>
        <v>37.5</v>
      </c>
      <c r="E26" s="92">
        <f t="shared" si="0"/>
        <v>12</v>
      </c>
      <c r="F26" s="92">
        <f t="shared" si="0"/>
        <v>15</v>
      </c>
      <c r="G26" s="92">
        <f t="shared" si="0"/>
        <v>5</v>
      </c>
      <c r="H26" s="92">
        <f t="shared" si="0"/>
        <v>25.5</v>
      </c>
      <c r="I26" s="92">
        <f t="shared" si="0"/>
        <v>7</v>
      </c>
      <c r="J26" s="92">
        <f t="shared" si="0"/>
        <v>5</v>
      </c>
      <c r="K26" s="710">
        <f t="shared" si="0"/>
        <v>0</v>
      </c>
      <c r="L26" s="91">
        <f t="shared" si="0"/>
        <v>106.25</v>
      </c>
      <c r="M26" s="92">
        <f t="shared" si="0"/>
        <v>0</v>
      </c>
      <c r="N26" s="92">
        <f t="shared" si="0"/>
        <v>0</v>
      </c>
      <c r="O26" s="718">
        <f t="shared" si="0"/>
        <v>1012</v>
      </c>
      <c r="P26" s="718">
        <f t="shared" si="0"/>
        <v>0</v>
      </c>
      <c r="Q26" s="718">
        <f t="shared" si="0"/>
        <v>5003.75</v>
      </c>
      <c r="R26" s="718">
        <f t="shared" si="0"/>
        <v>119.5</v>
      </c>
      <c r="S26" s="718">
        <f t="shared" si="0"/>
        <v>5</v>
      </c>
      <c r="T26" s="719">
        <f t="shared" si="0"/>
        <v>0</v>
      </c>
      <c r="U26" s="89"/>
      <c r="V26" s="749" t="s">
        <v>402</v>
      </c>
    </row>
    <row r="27" spans="1:22" ht="16.5" customHeight="1">
      <c r="A27" s="89"/>
      <c r="B27" s="90"/>
      <c r="C27" s="91"/>
      <c r="D27" s="92"/>
      <c r="E27" s="92"/>
      <c r="F27" s="92"/>
      <c r="G27" s="92"/>
      <c r="H27" s="92"/>
      <c r="I27" s="92"/>
      <c r="J27" s="92"/>
      <c r="K27" s="710"/>
      <c r="L27" s="91"/>
      <c r="M27" s="92"/>
      <c r="N27" s="92"/>
      <c r="O27" s="718"/>
      <c r="P27" s="718"/>
      <c r="Q27" s="718"/>
      <c r="R27" s="718"/>
      <c r="S27" s="718"/>
      <c r="T27" s="719"/>
      <c r="U27" s="89"/>
      <c r="V27" s="89"/>
    </row>
    <row r="28" spans="1:22" ht="16.5" customHeight="1">
      <c r="A28" s="56" t="s">
        <v>260</v>
      </c>
      <c r="B28" s="96"/>
      <c r="C28" s="97"/>
      <c r="D28" s="98"/>
      <c r="E28" s="98"/>
      <c r="F28" s="98"/>
      <c r="G28" s="98"/>
      <c r="H28" s="98"/>
      <c r="I28" s="98"/>
      <c r="J28" s="98"/>
      <c r="K28" s="696"/>
      <c r="L28" s="97"/>
      <c r="M28" s="98"/>
      <c r="N28" s="98"/>
      <c r="O28" s="714"/>
      <c r="P28" s="714"/>
      <c r="Q28" s="714"/>
      <c r="R28" s="714"/>
      <c r="S28" s="714"/>
      <c r="T28" s="715"/>
      <c r="U28" s="56" t="s">
        <v>260</v>
      </c>
      <c r="V28" s="56"/>
    </row>
    <row r="29" spans="1:22" s="643" customFormat="1" ht="16.5" customHeight="1">
      <c r="A29" s="83"/>
      <c r="B29" s="90" t="s">
        <v>333</v>
      </c>
      <c r="C29" s="721">
        <v>146.5</v>
      </c>
      <c r="D29" s="722">
        <v>10.5</v>
      </c>
      <c r="E29" s="722">
        <v>2</v>
      </c>
      <c r="F29" s="722">
        <v>0</v>
      </c>
      <c r="G29" s="722">
        <v>5</v>
      </c>
      <c r="H29" s="722">
        <v>25.5</v>
      </c>
      <c r="I29" s="722">
        <v>7</v>
      </c>
      <c r="J29" s="722">
        <v>0</v>
      </c>
      <c r="K29" s="723">
        <v>0</v>
      </c>
      <c r="L29" s="721">
        <v>51.25</v>
      </c>
      <c r="M29" s="722">
        <v>0</v>
      </c>
      <c r="N29" s="722">
        <v>0</v>
      </c>
      <c r="O29" s="724">
        <v>12</v>
      </c>
      <c r="P29" s="724">
        <v>0</v>
      </c>
      <c r="Q29" s="724">
        <v>3.75</v>
      </c>
      <c r="R29" s="724">
        <v>29.5</v>
      </c>
      <c r="S29" s="724">
        <v>0</v>
      </c>
      <c r="T29" s="725">
        <v>0</v>
      </c>
      <c r="U29" s="83"/>
      <c r="V29" s="89" t="s">
        <v>333</v>
      </c>
    </row>
    <row r="30" spans="1:22" ht="16.5" customHeight="1">
      <c r="A30" s="89"/>
      <c r="B30" s="90" t="s">
        <v>334</v>
      </c>
      <c r="C30" s="91">
        <v>2</v>
      </c>
      <c r="D30" s="92">
        <v>2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710">
        <v>0</v>
      </c>
      <c r="L30" s="91">
        <v>0</v>
      </c>
      <c r="M30" s="92">
        <v>0</v>
      </c>
      <c r="N30" s="92">
        <v>0</v>
      </c>
      <c r="O30" s="718">
        <v>0</v>
      </c>
      <c r="P30" s="718">
        <v>0</v>
      </c>
      <c r="Q30" s="718">
        <v>0</v>
      </c>
      <c r="R30" s="718">
        <v>0</v>
      </c>
      <c r="S30" s="718">
        <v>0</v>
      </c>
      <c r="T30" s="719">
        <v>0</v>
      </c>
      <c r="U30" s="89"/>
      <c r="V30" s="89" t="s">
        <v>334</v>
      </c>
    </row>
    <row r="31" spans="1:22" ht="16.5" customHeight="1">
      <c r="A31" s="89"/>
      <c r="B31" s="90" t="s">
        <v>335</v>
      </c>
      <c r="C31" s="91">
        <v>80</v>
      </c>
      <c r="D31" s="92">
        <v>25</v>
      </c>
      <c r="E31" s="92">
        <v>10</v>
      </c>
      <c r="F31" s="92">
        <v>15</v>
      </c>
      <c r="G31" s="92">
        <v>0</v>
      </c>
      <c r="H31" s="92">
        <v>0</v>
      </c>
      <c r="I31" s="92">
        <v>0</v>
      </c>
      <c r="J31" s="92">
        <v>5</v>
      </c>
      <c r="K31" s="710">
        <v>0</v>
      </c>
      <c r="L31" s="91">
        <v>20</v>
      </c>
      <c r="M31" s="92">
        <v>0</v>
      </c>
      <c r="N31" s="92">
        <v>0</v>
      </c>
      <c r="O31" s="718">
        <v>0</v>
      </c>
      <c r="P31" s="718">
        <v>0</v>
      </c>
      <c r="Q31" s="718">
        <v>0</v>
      </c>
      <c r="R31" s="718">
        <v>0</v>
      </c>
      <c r="S31" s="718">
        <v>5</v>
      </c>
      <c r="T31" s="719">
        <v>0</v>
      </c>
      <c r="U31" s="89"/>
      <c r="V31" s="89" t="s">
        <v>335</v>
      </c>
    </row>
    <row r="32" spans="1:22" ht="16.5" customHeight="1">
      <c r="A32" s="89"/>
      <c r="B32" s="90" t="s">
        <v>336</v>
      </c>
      <c r="C32" s="91">
        <v>65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710">
        <v>0</v>
      </c>
      <c r="L32" s="91">
        <v>35</v>
      </c>
      <c r="M32" s="92">
        <v>0</v>
      </c>
      <c r="N32" s="92">
        <v>0</v>
      </c>
      <c r="O32" s="718">
        <v>0</v>
      </c>
      <c r="P32" s="718">
        <v>0</v>
      </c>
      <c r="Q32" s="718">
        <v>0</v>
      </c>
      <c r="R32" s="718">
        <v>30</v>
      </c>
      <c r="S32" s="718">
        <v>0</v>
      </c>
      <c r="T32" s="719">
        <v>0</v>
      </c>
      <c r="U32" s="89"/>
      <c r="V32" s="89" t="s">
        <v>336</v>
      </c>
    </row>
    <row r="33" spans="1:22" ht="16.5" customHeight="1">
      <c r="A33" s="89"/>
      <c r="B33" s="90" t="s">
        <v>337</v>
      </c>
      <c r="C33" s="91">
        <v>60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710">
        <v>0</v>
      </c>
      <c r="L33" s="91">
        <v>0</v>
      </c>
      <c r="M33" s="92">
        <v>0</v>
      </c>
      <c r="N33" s="92">
        <v>0</v>
      </c>
      <c r="O33" s="718">
        <v>0</v>
      </c>
      <c r="P33" s="718">
        <v>0</v>
      </c>
      <c r="Q33" s="718">
        <v>0</v>
      </c>
      <c r="R33" s="718">
        <v>60</v>
      </c>
      <c r="S33" s="718">
        <v>0</v>
      </c>
      <c r="T33" s="719">
        <v>0</v>
      </c>
      <c r="U33" s="89"/>
      <c r="V33" s="89" t="s">
        <v>337</v>
      </c>
    </row>
    <row r="34" spans="1:22" ht="16.5" customHeight="1">
      <c r="A34" s="89"/>
      <c r="B34" s="90" t="s">
        <v>338</v>
      </c>
      <c r="C34" s="91">
        <v>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710">
        <v>0</v>
      </c>
      <c r="L34" s="91">
        <v>0</v>
      </c>
      <c r="M34" s="92">
        <v>0</v>
      </c>
      <c r="N34" s="92">
        <v>0</v>
      </c>
      <c r="O34" s="718">
        <v>0</v>
      </c>
      <c r="P34" s="718">
        <v>0</v>
      </c>
      <c r="Q34" s="718">
        <v>0</v>
      </c>
      <c r="R34" s="718">
        <v>0</v>
      </c>
      <c r="S34" s="718">
        <v>0</v>
      </c>
      <c r="T34" s="719">
        <v>0</v>
      </c>
      <c r="U34" s="89"/>
      <c r="V34" s="89" t="s">
        <v>338</v>
      </c>
    </row>
    <row r="35" spans="1:22" ht="16.5" customHeight="1">
      <c r="A35" s="89"/>
      <c r="B35" s="90" t="s">
        <v>339</v>
      </c>
      <c r="C35" s="91">
        <v>0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710">
        <v>0</v>
      </c>
      <c r="L35" s="91">
        <v>0</v>
      </c>
      <c r="M35" s="92">
        <v>0</v>
      </c>
      <c r="N35" s="92">
        <v>0</v>
      </c>
      <c r="O35" s="718">
        <v>0</v>
      </c>
      <c r="P35" s="718">
        <v>0</v>
      </c>
      <c r="Q35" s="718">
        <v>0</v>
      </c>
      <c r="R35" s="718">
        <v>0</v>
      </c>
      <c r="S35" s="718">
        <v>0</v>
      </c>
      <c r="T35" s="719">
        <v>0</v>
      </c>
      <c r="U35" s="89"/>
      <c r="V35" s="89" t="s">
        <v>339</v>
      </c>
    </row>
    <row r="36" spans="1:22" ht="16.5" customHeight="1">
      <c r="A36" s="89"/>
      <c r="B36" s="90" t="s">
        <v>340</v>
      </c>
      <c r="C36" s="91">
        <v>1000</v>
      </c>
      <c r="D36" s="92">
        <v>0</v>
      </c>
      <c r="E36" s="92">
        <v>0</v>
      </c>
      <c r="F36" s="92">
        <v>0</v>
      </c>
      <c r="G36" s="92">
        <v>0</v>
      </c>
      <c r="H36" s="92">
        <v>0</v>
      </c>
      <c r="I36" s="92">
        <v>0</v>
      </c>
      <c r="J36" s="92">
        <v>0</v>
      </c>
      <c r="K36" s="710">
        <v>0</v>
      </c>
      <c r="L36" s="91">
        <v>0</v>
      </c>
      <c r="M36" s="92">
        <v>0</v>
      </c>
      <c r="N36" s="92">
        <v>0</v>
      </c>
      <c r="O36" s="718">
        <v>1000</v>
      </c>
      <c r="P36" s="718">
        <v>0</v>
      </c>
      <c r="Q36" s="718">
        <v>0</v>
      </c>
      <c r="R36" s="718">
        <v>0</v>
      </c>
      <c r="S36" s="718">
        <v>0</v>
      </c>
      <c r="T36" s="719">
        <v>0</v>
      </c>
      <c r="U36" s="89"/>
      <c r="V36" s="89" t="s">
        <v>340</v>
      </c>
    </row>
    <row r="37" spans="1:22" ht="16.5" customHeight="1">
      <c r="A37" s="89"/>
      <c r="B37" s="90" t="s">
        <v>341</v>
      </c>
      <c r="C37" s="91">
        <v>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  <c r="I37" s="92">
        <v>0</v>
      </c>
      <c r="J37" s="92">
        <v>0</v>
      </c>
      <c r="K37" s="710">
        <v>0</v>
      </c>
      <c r="L37" s="91">
        <v>0</v>
      </c>
      <c r="M37" s="92">
        <v>0</v>
      </c>
      <c r="N37" s="92">
        <v>0</v>
      </c>
      <c r="O37" s="718">
        <v>0</v>
      </c>
      <c r="P37" s="718">
        <v>0</v>
      </c>
      <c r="Q37" s="718">
        <v>0</v>
      </c>
      <c r="R37" s="718">
        <v>0</v>
      </c>
      <c r="S37" s="718">
        <v>0</v>
      </c>
      <c r="T37" s="719">
        <v>0</v>
      </c>
      <c r="U37" s="89"/>
      <c r="V37" s="89" t="s">
        <v>341</v>
      </c>
    </row>
    <row r="38" spans="1:22" ht="16.5" customHeight="1">
      <c r="A38" s="89"/>
      <c r="B38" s="90" t="s">
        <v>342</v>
      </c>
      <c r="C38" s="91">
        <v>5000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  <c r="I38" s="92">
        <v>0</v>
      </c>
      <c r="J38" s="92">
        <v>0</v>
      </c>
      <c r="K38" s="710">
        <v>0</v>
      </c>
      <c r="L38" s="91">
        <v>0</v>
      </c>
      <c r="M38" s="92">
        <v>0</v>
      </c>
      <c r="N38" s="92">
        <v>0</v>
      </c>
      <c r="O38" s="718">
        <v>0</v>
      </c>
      <c r="P38" s="718">
        <v>0</v>
      </c>
      <c r="Q38" s="718">
        <v>5000</v>
      </c>
      <c r="R38" s="718">
        <v>0</v>
      </c>
      <c r="S38" s="718">
        <v>0</v>
      </c>
      <c r="T38" s="719">
        <v>0</v>
      </c>
      <c r="U38" s="89"/>
      <c r="V38" s="89" t="s">
        <v>342</v>
      </c>
    </row>
    <row r="39" spans="1:22" ht="16.5" customHeight="1">
      <c r="A39" s="89"/>
      <c r="B39" s="90" t="s">
        <v>343</v>
      </c>
      <c r="C39" s="91">
        <v>0</v>
      </c>
      <c r="D39" s="92">
        <v>0</v>
      </c>
      <c r="E39" s="92">
        <v>0</v>
      </c>
      <c r="F39" s="92">
        <v>0</v>
      </c>
      <c r="G39" s="92">
        <v>0</v>
      </c>
      <c r="H39" s="92">
        <v>0</v>
      </c>
      <c r="I39" s="92">
        <v>0</v>
      </c>
      <c r="J39" s="92">
        <v>0</v>
      </c>
      <c r="K39" s="710">
        <v>0</v>
      </c>
      <c r="L39" s="91">
        <v>0</v>
      </c>
      <c r="M39" s="92">
        <v>0</v>
      </c>
      <c r="N39" s="92">
        <v>0</v>
      </c>
      <c r="O39" s="718">
        <v>0</v>
      </c>
      <c r="P39" s="718">
        <v>0</v>
      </c>
      <c r="Q39" s="718">
        <v>0</v>
      </c>
      <c r="R39" s="718">
        <v>0</v>
      </c>
      <c r="S39" s="718">
        <v>0</v>
      </c>
      <c r="T39" s="719">
        <v>0</v>
      </c>
      <c r="U39" s="89"/>
      <c r="V39" s="89" t="s">
        <v>343</v>
      </c>
    </row>
    <row r="40" spans="1:22" ht="16.5" customHeight="1">
      <c r="A40" s="89"/>
      <c r="B40" s="90" t="s">
        <v>344</v>
      </c>
      <c r="C40" s="91"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710">
        <v>0</v>
      </c>
      <c r="L40" s="91">
        <v>0</v>
      </c>
      <c r="M40" s="92">
        <v>0</v>
      </c>
      <c r="N40" s="92">
        <v>0</v>
      </c>
      <c r="O40" s="718">
        <v>0</v>
      </c>
      <c r="P40" s="718">
        <v>0</v>
      </c>
      <c r="Q40" s="718">
        <v>0</v>
      </c>
      <c r="R40" s="718">
        <v>0</v>
      </c>
      <c r="S40" s="718">
        <v>0</v>
      </c>
      <c r="T40" s="719">
        <v>0</v>
      </c>
      <c r="U40" s="89"/>
      <c r="V40" s="89" t="s">
        <v>344</v>
      </c>
    </row>
    <row r="41" spans="1:22" ht="16.5" customHeight="1">
      <c r="A41" s="89"/>
      <c r="B41" s="90" t="s">
        <v>285</v>
      </c>
      <c r="C41" s="91">
        <v>0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  <c r="I41" s="92">
        <v>0</v>
      </c>
      <c r="J41" s="92">
        <v>0</v>
      </c>
      <c r="K41" s="710">
        <v>0</v>
      </c>
      <c r="L41" s="91">
        <v>0</v>
      </c>
      <c r="M41" s="92">
        <v>0</v>
      </c>
      <c r="N41" s="92">
        <v>0</v>
      </c>
      <c r="O41" s="718">
        <v>0</v>
      </c>
      <c r="P41" s="718">
        <v>0</v>
      </c>
      <c r="Q41" s="718">
        <v>0</v>
      </c>
      <c r="R41" s="718">
        <v>0</v>
      </c>
      <c r="S41" s="718">
        <v>0</v>
      </c>
      <c r="T41" s="719">
        <v>0</v>
      </c>
      <c r="U41" s="89"/>
      <c r="V41" s="89" t="s">
        <v>285</v>
      </c>
    </row>
    <row r="42" spans="1:22" ht="16.5" customHeight="1" thickBot="1">
      <c r="A42" s="730"/>
      <c r="B42" s="731" t="s">
        <v>402</v>
      </c>
      <c r="C42" s="732">
        <f>SUM(C29:C41)</f>
        <v>6353.5</v>
      </c>
      <c r="D42" s="733">
        <f t="shared" ref="D42:T42" si="1">SUM(D29:D41)</f>
        <v>37.5</v>
      </c>
      <c r="E42" s="733">
        <f t="shared" si="1"/>
        <v>12</v>
      </c>
      <c r="F42" s="733">
        <f t="shared" si="1"/>
        <v>15</v>
      </c>
      <c r="G42" s="733">
        <f t="shared" si="1"/>
        <v>5</v>
      </c>
      <c r="H42" s="733">
        <f t="shared" si="1"/>
        <v>25.5</v>
      </c>
      <c r="I42" s="733">
        <f t="shared" si="1"/>
        <v>7</v>
      </c>
      <c r="J42" s="733">
        <f t="shared" si="1"/>
        <v>5</v>
      </c>
      <c r="K42" s="734">
        <f t="shared" si="1"/>
        <v>0</v>
      </c>
      <c r="L42" s="732">
        <f t="shared" si="1"/>
        <v>106.25</v>
      </c>
      <c r="M42" s="733">
        <f t="shared" si="1"/>
        <v>0</v>
      </c>
      <c r="N42" s="733">
        <f t="shared" si="1"/>
        <v>0</v>
      </c>
      <c r="O42" s="735">
        <f t="shared" si="1"/>
        <v>1012</v>
      </c>
      <c r="P42" s="735">
        <f t="shared" si="1"/>
        <v>0</v>
      </c>
      <c r="Q42" s="735">
        <f t="shared" si="1"/>
        <v>5003.75</v>
      </c>
      <c r="R42" s="735">
        <f t="shared" si="1"/>
        <v>119.5</v>
      </c>
      <c r="S42" s="735">
        <f t="shared" si="1"/>
        <v>5</v>
      </c>
      <c r="T42" s="736">
        <f t="shared" si="1"/>
        <v>0</v>
      </c>
      <c r="U42" s="730"/>
      <c r="V42" s="730" t="s">
        <v>402</v>
      </c>
    </row>
    <row r="43" spans="1:22" ht="16.5" customHeight="1">
      <c r="A43" s="89"/>
      <c r="B43" s="89"/>
      <c r="C43" s="737"/>
      <c r="D43" s="737"/>
      <c r="E43" s="737"/>
      <c r="F43" s="737"/>
      <c r="G43" s="737"/>
      <c r="H43" s="737"/>
      <c r="I43" s="737"/>
      <c r="J43" s="737"/>
      <c r="K43" s="737"/>
      <c r="L43" s="737"/>
      <c r="M43" s="737"/>
      <c r="N43" s="737"/>
      <c r="O43" s="738"/>
      <c r="P43" s="738"/>
      <c r="Q43" s="738"/>
      <c r="R43" s="738"/>
      <c r="S43" s="738"/>
      <c r="T43" s="738"/>
      <c r="U43" s="89"/>
      <c r="V43" s="89"/>
    </row>
    <row r="44" spans="1:22" ht="16.5" customHeight="1">
      <c r="A44" s="123" t="s">
        <v>533</v>
      </c>
    </row>
  </sheetData>
  <mergeCells count="2">
    <mergeCell ref="A3:B4"/>
    <mergeCell ref="U3:V4"/>
  </mergeCells>
  <phoneticPr fontId="1" type="noConversion"/>
  <printOptions horizontalCentered="1"/>
  <pageMargins left="1.1811023622047245" right="1.1811023622047245" top="1.4960629921259843" bottom="1.5354330708661419" header="0" footer="0"/>
  <pageSetup paperSize="9" scale="35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W44"/>
  <sheetViews>
    <sheetView view="pageBreakPreview" zoomScale="70" zoomScaleNormal="70" zoomScaleSheetLayoutView="70" workbookViewId="0">
      <selection activeCell="J43" sqref="J43"/>
    </sheetView>
  </sheetViews>
  <sheetFormatPr defaultRowHeight="17.25" customHeight="1"/>
  <cols>
    <col min="1" max="1" width="4.125" style="44" customWidth="1"/>
    <col min="2" max="2" width="23.375" style="44" customWidth="1"/>
    <col min="3" max="20" width="11.625" style="44" customWidth="1"/>
    <col min="21" max="21" width="4.125" style="44" customWidth="1"/>
    <col min="22" max="22" width="23.375" style="44" customWidth="1"/>
    <col min="23" max="16384" width="9" style="44"/>
  </cols>
  <sheetData>
    <row r="1" spans="1:23" ht="18" customHeight="1">
      <c r="A1" s="685" t="s">
        <v>384</v>
      </c>
      <c r="B1" s="358"/>
    </row>
    <row r="2" spans="1:23" ht="15" customHeight="1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127"/>
    </row>
    <row r="3" spans="1:23" ht="16.5" customHeight="1">
      <c r="A3" s="1120" t="s">
        <v>0</v>
      </c>
      <c r="B3" s="1121"/>
      <c r="C3" s="740" t="s">
        <v>52</v>
      </c>
      <c r="D3" s="741" t="s">
        <v>53</v>
      </c>
      <c r="E3" s="741" t="s">
        <v>54</v>
      </c>
      <c r="F3" s="741" t="s">
        <v>55</v>
      </c>
      <c r="G3" s="741" t="s">
        <v>56</v>
      </c>
      <c r="H3" s="741" t="s">
        <v>57</v>
      </c>
      <c r="I3" s="741" t="s">
        <v>58</v>
      </c>
      <c r="J3" s="741" t="s">
        <v>59</v>
      </c>
      <c r="K3" s="754" t="s">
        <v>60</v>
      </c>
      <c r="L3" s="743" t="s">
        <v>61</v>
      </c>
      <c r="M3" s="741" t="s">
        <v>62</v>
      </c>
      <c r="N3" s="741" t="s">
        <v>63</v>
      </c>
      <c r="O3" s="741" t="s">
        <v>64</v>
      </c>
      <c r="P3" s="741" t="s">
        <v>65</v>
      </c>
      <c r="Q3" s="741" t="s">
        <v>66</v>
      </c>
      <c r="R3" s="741" t="s">
        <v>67</v>
      </c>
      <c r="S3" s="741" t="s">
        <v>68</v>
      </c>
      <c r="T3" s="689" t="s">
        <v>69</v>
      </c>
      <c r="U3" s="1124" t="s">
        <v>0</v>
      </c>
      <c r="V3" s="1125"/>
    </row>
    <row r="4" spans="1:23" ht="16.5" customHeight="1">
      <c r="A4" s="1122"/>
      <c r="B4" s="1123"/>
      <c r="C4" s="745" t="s">
        <v>70</v>
      </c>
      <c r="D4" s="691" t="s">
        <v>71</v>
      </c>
      <c r="E4" s="691" t="s">
        <v>72</v>
      </c>
      <c r="F4" s="691" t="s">
        <v>73</v>
      </c>
      <c r="G4" s="691" t="s">
        <v>74</v>
      </c>
      <c r="H4" s="691" t="s">
        <v>75</v>
      </c>
      <c r="I4" s="691" t="s">
        <v>76</v>
      </c>
      <c r="J4" s="691" t="s">
        <v>77</v>
      </c>
      <c r="K4" s="692" t="s">
        <v>78</v>
      </c>
      <c r="L4" s="690" t="s">
        <v>79</v>
      </c>
      <c r="M4" s="691" t="s">
        <v>80</v>
      </c>
      <c r="N4" s="691" t="s">
        <v>81</v>
      </c>
      <c r="O4" s="691" t="s">
        <v>82</v>
      </c>
      <c r="P4" s="691" t="s">
        <v>83</v>
      </c>
      <c r="Q4" s="691" t="s">
        <v>84</v>
      </c>
      <c r="R4" s="267" t="s">
        <v>85</v>
      </c>
      <c r="S4" s="267" t="s">
        <v>86</v>
      </c>
      <c r="T4" s="694" t="s">
        <v>87</v>
      </c>
      <c r="U4" s="1126"/>
      <c r="V4" s="1122"/>
    </row>
    <row r="5" spans="1:23" ht="16.5" customHeight="1">
      <c r="A5" s="66" t="s">
        <v>208</v>
      </c>
      <c r="B5" s="695"/>
      <c r="C5" s="97">
        <v>1285</v>
      </c>
      <c r="D5" s="98">
        <v>0</v>
      </c>
      <c r="E5" s="98">
        <v>0</v>
      </c>
      <c r="F5" s="98">
        <v>0</v>
      </c>
      <c r="G5" s="98">
        <v>0</v>
      </c>
      <c r="H5" s="98">
        <v>0</v>
      </c>
      <c r="I5" s="98">
        <v>0</v>
      </c>
      <c r="J5" s="98">
        <v>0</v>
      </c>
      <c r="K5" s="696">
        <v>0</v>
      </c>
      <c r="L5" s="97">
        <v>0</v>
      </c>
      <c r="M5" s="98">
        <v>0</v>
      </c>
      <c r="N5" s="696">
        <v>0</v>
      </c>
      <c r="O5" s="697">
        <v>1285</v>
      </c>
      <c r="P5" s="697">
        <v>0</v>
      </c>
      <c r="Q5" s="697">
        <v>0</v>
      </c>
      <c r="R5" s="697">
        <v>0</v>
      </c>
      <c r="S5" s="697">
        <v>0</v>
      </c>
      <c r="T5" s="698">
        <v>0</v>
      </c>
      <c r="U5" s="66" t="s">
        <v>208</v>
      </c>
      <c r="V5" s="699"/>
    </row>
    <row r="6" spans="1:23" ht="16.5" customHeight="1">
      <c r="A6" s="66" t="s">
        <v>249</v>
      </c>
      <c r="B6" s="695"/>
      <c r="C6" s="747">
        <v>6089</v>
      </c>
      <c r="D6" s="98">
        <v>0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696">
        <v>0</v>
      </c>
      <c r="L6" s="97">
        <v>0</v>
      </c>
      <c r="M6" s="98">
        <v>0</v>
      </c>
      <c r="N6" s="696">
        <v>0</v>
      </c>
      <c r="O6" s="697">
        <v>6089</v>
      </c>
      <c r="P6" s="697">
        <v>0</v>
      </c>
      <c r="Q6" s="697">
        <v>0</v>
      </c>
      <c r="R6" s="697">
        <v>0</v>
      </c>
      <c r="S6" s="697">
        <v>0</v>
      </c>
      <c r="T6" s="698">
        <v>0</v>
      </c>
      <c r="U6" s="66" t="s">
        <v>249</v>
      </c>
      <c r="V6" s="699"/>
      <c r="W6" s="47"/>
    </row>
    <row r="7" spans="1:23" ht="16.5" customHeight="1">
      <c r="A7" s="56" t="s">
        <v>209</v>
      </c>
      <c r="B7" s="96"/>
      <c r="C7" s="97"/>
      <c r="D7" s="98"/>
      <c r="E7" s="98"/>
      <c r="F7" s="98"/>
      <c r="G7" s="98"/>
      <c r="H7" s="98"/>
      <c r="I7" s="98"/>
      <c r="J7" s="98"/>
      <c r="K7" s="696"/>
      <c r="L7" s="97"/>
      <c r="M7" s="98"/>
      <c r="N7" s="696"/>
      <c r="O7" s="697"/>
      <c r="P7" s="697"/>
      <c r="Q7" s="697"/>
      <c r="R7" s="697"/>
      <c r="S7" s="697"/>
      <c r="T7" s="698"/>
      <c r="U7" s="56" t="s">
        <v>209</v>
      </c>
      <c r="V7" s="56"/>
    </row>
    <row r="8" spans="1:23" s="709" customFormat="1" ht="16.5" customHeight="1">
      <c r="A8" s="700"/>
      <c r="B8" s="701" t="s">
        <v>271</v>
      </c>
      <c r="C8" s="702">
        <v>380700</v>
      </c>
      <c r="D8" s="703">
        <v>0</v>
      </c>
      <c r="E8" s="703">
        <v>0</v>
      </c>
      <c r="F8" s="703">
        <v>0</v>
      </c>
      <c r="G8" s="703">
        <v>0</v>
      </c>
      <c r="H8" s="703">
        <v>0</v>
      </c>
      <c r="I8" s="704">
        <v>0</v>
      </c>
      <c r="J8" s="704">
        <v>0</v>
      </c>
      <c r="K8" s="705">
        <v>0</v>
      </c>
      <c r="L8" s="702">
        <v>0</v>
      </c>
      <c r="M8" s="704">
        <v>0</v>
      </c>
      <c r="N8" s="705">
        <v>0</v>
      </c>
      <c r="O8" s="706">
        <v>380700</v>
      </c>
      <c r="P8" s="706">
        <v>0</v>
      </c>
      <c r="Q8" s="706">
        <v>0</v>
      </c>
      <c r="R8" s="706">
        <v>0</v>
      </c>
      <c r="S8" s="706">
        <v>0</v>
      </c>
      <c r="T8" s="707">
        <v>0</v>
      </c>
      <c r="U8" s="700"/>
      <c r="V8" s="700" t="s">
        <v>271</v>
      </c>
    </row>
    <row r="9" spans="1:23" ht="16.5" customHeight="1">
      <c r="A9" s="89"/>
      <c r="B9" s="90"/>
      <c r="C9" s="91"/>
      <c r="D9" s="92"/>
      <c r="E9" s="92"/>
      <c r="F9" s="92"/>
      <c r="G9" s="92"/>
      <c r="H9" s="92"/>
      <c r="I9" s="92"/>
      <c r="J9" s="92"/>
      <c r="K9" s="710"/>
      <c r="L9" s="91"/>
      <c r="M9" s="92"/>
      <c r="N9" s="710"/>
      <c r="O9" s="711"/>
      <c r="P9" s="711"/>
      <c r="Q9" s="711"/>
      <c r="R9" s="711"/>
      <c r="S9" s="711"/>
      <c r="T9" s="712"/>
      <c r="U9" s="89"/>
      <c r="V9" s="89"/>
    </row>
    <row r="10" spans="1:23" ht="16.5" customHeight="1">
      <c r="A10" s="56" t="s">
        <v>272</v>
      </c>
      <c r="B10" s="96"/>
      <c r="C10" s="97"/>
      <c r="D10" s="98"/>
      <c r="E10" s="98"/>
      <c r="F10" s="98"/>
      <c r="G10" s="98"/>
      <c r="H10" s="98"/>
      <c r="I10" s="98"/>
      <c r="J10" s="98"/>
      <c r="K10" s="696"/>
      <c r="L10" s="97"/>
      <c r="M10" s="98"/>
      <c r="N10" s="98"/>
      <c r="O10" s="714"/>
      <c r="P10" s="714"/>
      <c r="Q10" s="714"/>
      <c r="R10" s="714"/>
      <c r="S10" s="714"/>
      <c r="T10" s="715"/>
      <c r="U10" s="56" t="s">
        <v>272</v>
      </c>
      <c r="V10" s="56"/>
    </row>
    <row r="11" spans="1:23" ht="16.5" customHeight="1">
      <c r="A11" s="83"/>
      <c r="B11" s="717" t="s">
        <v>213</v>
      </c>
      <c r="C11" s="91">
        <f>SUM(D11:T11)</f>
        <v>380700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710">
        <v>0</v>
      </c>
      <c r="L11" s="91">
        <v>0</v>
      </c>
      <c r="M11" s="91">
        <v>0</v>
      </c>
      <c r="N11" s="92">
        <v>0</v>
      </c>
      <c r="O11" s="718">
        <v>380700</v>
      </c>
      <c r="P11" s="718">
        <v>0</v>
      </c>
      <c r="Q11" s="718">
        <v>0</v>
      </c>
      <c r="R11" s="718">
        <v>0</v>
      </c>
      <c r="S11" s="718">
        <v>0</v>
      </c>
      <c r="T11" s="719">
        <v>0</v>
      </c>
      <c r="U11" s="83"/>
      <c r="V11" s="717" t="s">
        <v>213</v>
      </c>
    </row>
    <row r="12" spans="1:23" ht="16.5" customHeight="1">
      <c r="A12" s="89"/>
      <c r="B12" s="717" t="s">
        <v>214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710">
        <v>0</v>
      </c>
      <c r="L12" s="91">
        <v>0</v>
      </c>
      <c r="M12" s="91">
        <v>0</v>
      </c>
      <c r="N12" s="92">
        <v>0</v>
      </c>
      <c r="O12" s="718">
        <v>0</v>
      </c>
      <c r="P12" s="718">
        <v>0</v>
      </c>
      <c r="Q12" s="718">
        <v>0</v>
      </c>
      <c r="R12" s="718">
        <v>0</v>
      </c>
      <c r="S12" s="718">
        <v>0</v>
      </c>
      <c r="T12" s="719">
        <v>0</v>
      </c>
      <c r="U12" s="89"/>
      <c r="V12" s="717" t="s">
        <v>214</v>
      </c>
    </row>
    <row r="13" spans="1:23" ht="16.5" customHeight="1">
      <c r="A13" s="89"/>
      <c r="B13" s="717" t="s">
        <v>215</v>
      </c>
      <c r="C13" s="91">
        <f>SUM(D13:T13)</f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710">
        <v>0</v>
      </c>
      <c r="L13" s="91">
        <v>0</v>
      </c>
      <c r="M13" s="91">
        <v>0</v>
      </c>
      <c r="N13" s="92">
        <v>0</v>
      </c>
      <c r="O13" s="718">
        <v>0</v>
      </c>
      <c r="P13" s="718">
        <v>0</v>
      </c>
      <c r="Q13" s="718">
        <v>0</v>
      </c>
      <c r="R13" s="718">
        <v>0</v>
      </c>
      <c r="S13" s="718">
        <v>0</v>
      </c>
      <c r="T13" s="719">
        <v>0</v>
      </c>
      <c r="U13" s="89"/>
      <c r="V13" s="717" t="s">
        <v>215</v>
      </c>
    </row>
    <row r="14" spans="1:23" ht="16.5" customHeight="1">
      <c r="A14" s="89"/>
      <c r="B14" s="717" t="s">
        <v>216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710">
        <v>0</v>
      </c>
      <c r="L14" s="91">
        <v>0</v>
      </c>
      <c r="M14" s="91">
        <v>0</v>
      </c>
      <c r="N14" s="92">
        <v>0</v>
      </c>
      <c r="O14" s="718">
        <v>0</v>
      </c>
      <c r="P14" s="718">
        <v>0</v>
      </c>
      <c r="Q14" s="718">
        <v>0</v>
      </c>
      <c r="R14" s="718">
        <v>0</v>
      </c>
      <c r="S14" s="718">
        <v>0</v>
      </c>
      <c r="T14" s="719">
        <v>0</v>
      </c>
      <c r="U14" s="89"/>
      <c r="V14" s="717" t="s">
        <v>216</v>
      </c>
    </row>
    <row r="15" spans="1:23" ht="16.5" customHeight="1">
      <c r="A15" s="89"/>
      <c r="B15" s="717" t="s">
        <v>217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710">
        <v>0</v>
      </c>
      <c r="L15" s="91">
        <v>0</v>
      </c>
      <c r="M15" s="91">
        <v>0</v>
      </c>
      <c r="N15" s="92">
        <v>0</v>
      </c>
      <c r="O15" s="718">
        <v>0</v>
      </c>
      <c r="P15" s="718">
        <v>0</v>
      </c>
      <c r="Q15" s="718">
        <v>0</v>
      </c>
      <c r="R15" s="718">
        <v>0</v>
      </c>
      <c r="S15" s="718">
        <v>0</v>
      </c>
      <c r="T15" s="719">
        <v>0</v>
      </c>
      <c r="U15" s="89"/>
      <c r="V15" s="717" t="s">
        <v>217</v>
      </c>
    </row>
    <row r="16" spans="1:23" s="643" customFormat="1" ht="16.5" customHeight="1">
      <c r="A16" s="83"/>
      <c r="B16" s="720"/>
      <c r="C16" s="721"/>
      <c r="D16" s="722"/>
      <c r="E16" s="722"/>
      <c r="F16" s="722"/>
      <c r="G16" s="722"/>
      <c r="H16" s="722"/>
      <c r="I16" s="722"/>
      <c r="J16" s="722"/>
      <c r="K16" s="723"/>
      <c r="L16" s="721"/>
      <c r="M16" s="722"/>
      <c r="N16" s="722"/>
      <c r="O16" s="724"/>
      <c r="P16" s="724"/>
      <c r="Q16" s="724"/>
      <c r="R16" s="724"/>
      <c r="S16" s="724"/>
      <c r="T16" s="725"/>
      <c r="U16" s="83"/>
      <c r="V16" s="748"/>
    </row>
    <row r="17" spans="1:22" s="643" customFormat="1" ht="16.5" customHeight="1">
      <c r="A17" s="56" t="s">
        <v>258</v>
      </c>
      <c r="B17" s="695"/>
      <c r="C17" s="97"/>
      <c r="D17" s="98"/>
      <c r="E17" s="98"/>
      <c r="F17" s="98"/>
      <c r="G17" s="98"/>
      <c r="H17" s="98"/>
      <c r="I17" s="98"/>
      <c r="J17" s="98"/>
      <c r="K17" s="696"/>
      <c r="L17" s="97"/>
      <c r="M17" s="98"/>
      <c r="N17" s="98"/>
      <c r="O17" s="714"/>
      <c r="P17" s="714"/>
      <c r="Q17" s="714"/>
      <c r="R17" s="714"/>
      <c r="S17" s="714"/>
      <c r="T17" s="715"/>
      <c r="U17" s="56" t="s">
        <v>258</v>
      </c>
      <c r="V17" s="699"/>
    </row>
    <row r="18" spans="1:22" ht="16.5" customHeight="1">
      <c r="A18" s="726"/>
      <c r="B18" s="727" t="s">
        <v>219</v>
      </c>
      <c r="C18" s="91">
        <f t="shared" ref="C18:C25" si="0">SUM(D18:T18)</f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2">
        <v>0</v>
      </c>
      <c r="K18" s="710">
        <v>0</v>
      </c>
      <c r="L18" s="91">
        <v>0</v>
      </c>
      <c r="M18" s="92">
        <v>0</v>
      </c>
      <c r="N18" s="92">
        <v>0</v>
      </c>
      <c r="O18" s="718">
        <v>0</v>
      </c>
      <c r="P18" s="718">
        <v>0</v>
      </c>
      <c r="Q18" s="718">
        <v>0</v>
      </c>
      <c r="R18" s="718">
        <v>0</v>
      </c>
      <c r="S18" s="718">
        <v>0</v>
      </c>
      <c r="T18" s="719">
        <v>0</v>
      </c>
      <c r="U18" s="726"/>
      <c r="V18" s="749" t="s">
        <v>219</v>
      </c>
    </row>
    <row r="19" spans="1:22" ht="16.5" customHeight="1">
      <c r="A19" s="89"/>
      <c r="B19" s="727" t="s">
        <v>221</v>
      </c>
      <c r="C19" s="91">
        <f t="shared" si="0"/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710">
        <v>0</v>
      </c>
      <c r="L19" s="91">
        <v>0</v>
      </c>
      <c r="M19" s="92">
        <v>0</v>
      </c>
      <c r="N19" s="92">
        <v>0</v>
      </c>
      <c r="O19" s="718">
        <v>0</v>
      </c>
      <c r="P19" s="718">
        <v>0</v>
      </c>
      <c r="Q19" s="718">
        <v>0</v>
      </c>
      <c r="R19" s="718">
        <v>0</v>
      </c>
      <c r="S19" s="718">
        <v>0</v>
      </c>
      <c r="T19" s="719">
        <v>0</v>
      </c>
      <c r="U19" s="89"/>
      <c r="V19" s="749" t="s">
        <v>221</v>
      </c>
    </row>
    <row r="20" spans="1:22" ht="16.5" customHeight="1">
      <c r="A20" s="89"/>
      <c r="B20" s="727" t="s">
        <v>223</v>
      </c>
      <c r="C20" s="91">
        <f t="shared" si="0"/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710">
        <v>0</v>
      </c>
      <c r="L20" s="91">
        <v>0</v>
      </c>
      <c r="M20" s="92">
        <v>0</v>
      </c>
      <c r="N20" s="92">
        <v>0</v>
      </c>
      <c r="O20" s="718">
        <v>0</v>
      </c>
      <c r="P20" s="718">
        <v>0</v>
      </c>
      <c r="Q20" s="718">
        <v>0</v>
      </c>
      <c r="R20" s="718">
        <v>0</v>
      </c>
      <c r="S20" s="718">
        <v>0</v>
      </c>
      <c r="T20" s="719">
        <v>0</v>
      </c>
      <c r="U20" s="89"/>
      <c r="V20" s="749" t="s">
        <v>223</v>
      </c>
    </row>
    <row r="21" spans="1:22" ht="16.5" customHeight="1">
      <c r="A21" s="89"/>
      <c r="B21" s="727" t="s">
        <v>225</v>
      </c>
      <c r="C21" s="91">
        <f t="shared" si="0"/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710">
        <v>0</v>
      </c>
      <c r="L21" s="91">
        <v>0</v>
      </c>
      <c r="M21" s="92">
        <v>0</v>
      </c>
      <c r="N21" s="92">
        <v>0</v>
      </c>
      <c r="O21" s="718">
        <v>0</v>
      </c>
      <c r="P21" s="718">
        <v>0</v>
      </c>
      <c r="Q21" s="718">
        <v>0</v>
      </c>
      <c r="R21" s="718">
        <v>0</v>
      </c>
      <c r="S21" s="718">
        <v>0</v>
      </c>
      <c r="T21" s="719">
        <v>0</v>
      </c>
      <c r="U21" s="89"/>
      <c r="V21" s="749" t="s">
        <v>225</v>
      </c>
    </row>
    <row r="22" spans="1:22" ht="16.5" customHeight="1">
      <c r="A22" s="89"/>
      <c r="B22" s="727" t="s">
        <v>227</v>
      </c>
      <c r="C22" s="91">
        <f t="shared" si="0"/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710">
        <v>0</v>
      </c>
      <c r="L22" s="91">
        <v>0</v>
      </c>
      <c r="M22" s="92">
        <v>0</v>
      </c>
      <c r="N22" s="92">
        <v>0</v>
      </c>
      <c r="O22" s="718">
        <v>0</v>
      </c>
      <c r="P22" s="718">
        <v>0</v>
      </c>
      <c r="Q22" s="718">
        <v>0</v>
      </c>
      <c r="R22" s="718">
        <v>0</v>
      </c>
      <c r="S22" s="718">
        <v>0</v>
      </c>
      <c r="T22" s="719">
        <v>0</v>
      </c>
      <c r="U22" s="89"/>
      <c r="V22" s="749" t="s">
        <v>227</v>
      </c>
    </row>
    <row r="23" spans="1:22" ht="16.5" customHeight="1">
      <c r="A23" s="89"/>
      <c r="B23" s="727" t="s">
        <v>229</v>
      </c>
      <c r="C23" s="91">
        <f t="shared" si="0"/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710">
        <v>0</v>
      </c>
      <c r="L23" s="91">
        <v>0</v>
      </c>
      <c r="M23" s="92">
        <v>0</v>
      </c>
      <c r="N23" s="92">
        <v>0</v>
      </c>
      <c r="O23" s="718">
        <v>0</v>
      </c>
      <c r="P23" s="718">
        <v>0</v>
      </c>
      <c r="Q23" s="718">
        <v>0</v>
      </c>
      <c r="R23" s="718">
        <v>0</v>
      </c>
      <c r="S23" s="718">
        <v>0</v>
      </c>
      <c r="T23" s="719">
        <v>0</v>
      </c>
      <c r="U23" s="89"/>
      <c r="V23" s="749" t="s">
        <v>229</v>
      </c>
    </row>
    <row r="24" spans="1:22" ht="16.5" customHeight="1">
      <c r="A24" s="89"/>
      <c r="B24" s="727" t="s">
        <v>273</v>
      </c>
      <c r="C24" s="91">
        <f t="shared" si="0"/>
        <v>380700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710">
        <v>0</v>
      </c>
      <c r="L24" s="91">
        <v>0</v>
      </c>
      <c r="M24" s="92">
        <v>0</v>
      </c>
      <c r="N24" s="92">
        <v>0</v>
      </c>
      <c r="O24" s="718">
        <v>380700</v>
      </c>
      <c r="P24" s="718">
        <v>0</v>
      </c>
      <c r="Q24" s="718">
        <v>0</v>
      </c>
      <c r="R24" s="718">
        <v>0</v>
      </c>
      <c r="S24" s="718">
        <v>0</v>
      </c>
      <c r="T24" s="719">
        <v>0</v>
      </c>
      <c r="U24" s="89"/>
      <c r="V24" s="749" t="s">
        <v>273</v>
      </c>
    </row>
    <row r="25" spans="1:22" ht="16.5" customHeight="1">
      <c r="A25" s="89"/>
      <c r="B25" s="727" t="s">
        <v>231</v>
      </c>
      <c r="C25" s="91">
        <f t="shared" si="0"/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710">
        <v>0</v>
      </c>
      <c r="L25" s="91">
        <v>0</v>
      </c>
      <c r="M25" s="92">
        <v>0</v>
      </c>
      <c r="N25" s="92">
        <v>0</v>
      </c>
      <c r="O25" s="718">
        <v>0</v>
      </c>
      <c r="P25" s="718">
        <v>0</v>
      </c>
      <c r="Q25" s="718">
        <v>0</v>
      </c>
      <c r="R25" s="718">
        <v>0</v>
      </c>
      <c r="S25" s="718">
        <v>0</v>
      </c>
      <c r="T25" s="719">
        <v>0</v>
      </c>
      <c r="U25" s="89"/>
      <c r="V25" s="749" t="s">
        <v>231</v>
      </c>
    </row>
    <row r="26" spans="1:22" ht="16.5" customHeight="1">
      <c r="A26" s="89"/>
      <c r="B26" s="727" t="s">
        <v>406</v>
      </c>
      <c r="C26" s="91">
        <f>SUM(C18:C25)</f>
        <v>380700</v>
      </c>
      <c r="D26" s="92">
        <f t="shared" ref="D26:T26" si="1">SUM(D18:D25)</f>
        <v>0</v>
      </c>
      <c r="E26" s="92">
        <f t="shared" si="1"/>
        <v>0</v>
      </c>
      <c r="F26" s="92">
        <f t="shared" si="1"/>
        <v>0</v>
      </c>
      <c r="G26" s="92">
        <f t="shared" si="1"/>
        <v>0</v>
      </c>
      <c r="H26" s="92">
        <f t="shared" si="1"/>
        <v>0</v>
      </c>
      <c r="I26" s="92">
        <f t="shared" si="1"/>
        <v>0</v>
      </c>
      <c r="J26" s="92">
        <f t="shared" si="1"/>
        <v>0</v>
      </c>
      <c r="K26" s="710">
        <f t="shared" si="1"/>
        <v>0</v>
      </c>
      <c r="L26" s="91">
        <f t="shared" si="1"/>
        <v>0</v>
      </c>
      <c r="M26" s="92">
        <f t="shared" si="1"/>
        <v>0</v>
      </c>
      <c r="N26" s="92">
        <f t="shared" si="1"/>
        <v>0</v>
      </c>
      <c r="O26" s="718">
        <f t="shared" si="1"/>
        <v>380700</v>
      </c>
      <c r="P26" s="718">
        <f t="shared" si="1"/>
        <v>0</v>
      </c>
      <c r="Q26" s="718">
        <f t="shared" si="1"/>
        <v>0</v>
      </c>
      <c r="R26" s="718">
        <f t="shared" si="1"/>
        <v>0</v>
      </c>
      <c r="S26" s="718">
        <f t="shared" si="1"/>
        <v>0</v>
      </c>
      <c r="T26" s="719">
        <f t="shared" si="1"/>
        <v>0</v>
      </c>
      <c r="U26" s="89"/>
      <c r="V26" s="749" t="s">
        <v>402</v>
      </c>
    </row>
    <row r="27" spans="1:22" ht="16.5" customHeight="1">
      <c r="A27" s="89"/>
      <c r="B27" s="90"/>
      <c r="C27" s="91"/>
      <c r="D27" s="92"/>
      <c r="E27" s="92"/>
      <c r="F27" s="92"/>
      <c r="G27" s="92"/>
      <c r="H27" s="92"/>
      <c r="I27" s="92"/>
      <c r="J27" s="92"/>
      <c r="K27" s="710"/>
      <c r="L27" s="91"/>
      <c r="M27" s="92"/>
      <c r="N27" s="92"/>
      <c r="O27" s="718"/>
      <c r="P27" s="718"/>
      <c r="Q27" s="718"/>
      <c r="R27" s="718"/>
      <c r="S27" s="718"/>
      <c r="T27" s="719"/>
      <c r="U27" s="89"/>
      <c r="V27" s="89"/>
    </row>
    <row r="28" spans="1:22" ht="16.5" customHeight="1">
      <c r="A28" s="56" t="s">
        <v>260</v>
      </c>
      <c r="B28" s="96"/>
      <c r="C28" s="97"/>
      <c r="D28" s="98"/>
      <c r="E28" s="98"/>
      <c r="F28" s="98"/>
      <c r="G28" s="98"/>
      <c r="H28" s="98"/>
      <c r="I28" s="98"/>
      <c r="J28" s="98"/>
      <c r="K28" s="696"/>
      <c r="L28" s="97"/>
      <c r="M28" s="98"/>
      <c r="N28" s="98"/>
      <c r="O28" s="714"/>
      <c r="P28" s="714"/>
      <c r="Q28" s="714"/>
      <c r="R28" s="714"/>
      <c r="S28" s="714"/>
      <c r="T28" s="715"/>
      <c r="U28" s="56" t="s">
        <v>260</v>
      </c>
      <c r="V28" s="56"/>
    </row>
    <row r="29" spans="1:22" s="643" customFormat="1" ht="16.5" customHeight="1">
      <c r="A29" s="83"/>
      <c r="B29" s="90" t="s">
        <v>261</v>
      </c>
      <c r="C29" s="721">
        <f t="shared" ref="C29:C40" si="2">SUM(D29:T29)</f>
        <v>0</v>
      </c>
      <c r="D29" s="722">
        <v>0</v>
      </c>
      <c r="E29" s="722">
        <v>0</v>
      </c>
      <c r="F29" s="722">
        <v>0</v>
      </c>
      <c r="G29" s="722">
        <v>0</v>
      </c>
      <c r="H29" s="722">
        <v>0</v>
      </c>
      <c r="I29" s="722">
        <v>0</v>
      </c>
      <c r="J29" s="722">
        <v>0</v>
      </c>
      <c r="K29" s="723">
        <v>0</v>
      </c>
      <c r="L29" s="721">
        <v>0</v>
      </c>
      <c r="M29" s="722">
        <v>0</v>
      </c>
      <c r="N29" s="722">
        <v>0</v>
      </c>
      <c r="O29" s="724">
        <v>0</v>
      </c>
      <c r="P29" s="724">
        <v>0</v>
      </c>
      <c r="Q29" s="724">
        <v>0</v>
      </c>
      <c r="R29" s="724">
        <v>0</v>
      </c>
      <c r="S29" s="724">
        <v>0</v>
      </c>
      <c r="T29" s="725">
        <v>0</v>
      </c>
      <c r="U29" s="83"/>
      <c r="V29" s="89" t="s">
        <v>261</v>
      </c>
    </row>
    <row r="30" spans="1:22" ht="16.5" customHeight="1">
      <c r="A30" s="89"/>
      <c r="B30" s="90" t="s">
        <v>262</v>
      </c>
      <c r="C30" s="91">
        <f t="shared" si="2"/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710">
        <v>0</v>
      </c>
      <c r="L30" s="91">
        <v>0</v>
      </c>
      <c r="M30" s="92">
        <v>0</v>
      </c>
      <c r="N30" s="92">
        <v>0</v>
      </c>
      <c r="O30" s="718">
        <v>0</v>
      </c>
      <c r="P30" s="718">
        <v>0</v>
      </c>
      <c r="Q30" s="718">
        <v>0</v>
      </c>
      <c r="R30" s="718">
        <v>0</v>
      </c>
      <c r="S30" s="718">
        <v>0</v>
      </c>
      <c r="T30" s="719">
        <v>0</v>
      </c>
      <c r="U30" s="89"/>
      <c r="V30" s="89" t="s">
        <v>262</v>
      </c>
    </row>
    <row r="31" spans="1:22" ht="16.5" customHeight="1">
      <c r="A31" s="89"/>
      <c r="B31" s="90" t="s">
        <v>263</v>
      </c>
      <c r="C31" s="91">
        <f t="shared" si="2"/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710">
        <v>0</v>
      </c>
      <c r="L31" s="91">
        <v>0</v>
      </c>
      <c r="M31" s="92">
        <v>0</v>
      </c>
      <c r="N31" s="92">
        <v>0</v>
      </c>
      <c r="O31" s="718">
        <v>0</v>
      </c>
      <c r="P31" s="718">
        <v>0</v>
      </c>
      <c r="Q31" s="718">
        <v>0</v>
      </c>
      <c r="R31" s="718">
        <v>0</v>
      </c>
      <c r="S31" s="718">
        <v>0</v>
      </c>
      <c r="T31" s="719">
        <v>0</v>
      </c>
      <c r="U31" s="89"/>
      <c r="V31" s="89" t="s">
        <v>263</v>
      </c>
    </row>
    <row r="32" spans="1:22" ht="16.5" customHeight="1">
      <c r="A32" s="89"/>
      <c r="B32" s="90" t="s">
        <v>264</v>
      </c>
      <c r="C32" s="91">
        <f t="shared" si="2"/>
        <v>0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710">
        <v>0</v>
      </c>
      <c r="L32" s="91">
        <v>0</v>
      </c>
      <c r="M32" s="92">
        <v>0</v>
      </c>
      <c r="N32" s="92">
        <v>0</v>
      </c>
      <c r="O32" s="718">
        <v>0</v>
      </c>
      <c r="P32" s="718">
        <v>0</v>
      </c>
      <c r="Q32" s="718">
        <v>0</v>
      </c>
      <c r="R32" s="718">
        <v>0</v>
      </c>
      <c r="S32" s="718">
        <v>0</v>
      </c>
      <c r="T32" s="719">
        <v>0</v>
      </c>
      <c r="U32" s="89"/>
      <c r="V32" s="89" t="s">
        <v>264</v>
      </c>
    </row>
    <row r="33" spans="1:22" ht="16.5" customHeight="1">
      <c r="A33" s="89"/>
      <c r="B33" s="90" t="s">
        <v>265</v>
      </c>
      <c r="C33" s="91">
        <f t="shared" si="2"/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710">
        <v>0</v>
      </c>
      <c r="L33" s="91">
        <v>0</v>
      </c>
      <c r="M33" s="92">
        <v>0</v>
      </c>
      <c r="N33" s="92">
        <v>0</v>
      </c>
      <c r="O33" s="718">
        <v>0</v>
      </c>
      <c r="P33" s="718">
        <v>0</v>
      </c>
      <c r="Q33" s="718">
        <v>0</v>
      </c>
      <c r="R33" s="718">
        <v>0</v>
      </c>
      <c r="S33" s="718">
        <v>0</v>
      </c>
      <c r="T33" s="719">
        <v>0</v>
      </c>
      <c r="U33" s="89"/>
      <c r="V33" s="89" t="s">
        <v>265</v>
      </c>
    </row>
    <row r="34" spans="1:22" ht="16.5" customHeight="1">
      <c r="A34" s="89"/>
      <c r="B34" s="90" t="s">
        <v>266</v>
      </c>
      <c r="C34" s="91">
        <f t="shared" si="2"/>
        <v>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710">
        <v>0</v>
      </c>
      <c r="L34" s="91">
        <v>0</v>
      </c>
      <c r="M34" s="92">
        <v>0</v>
      </c>
      <c r="N34" s="92">
        <v>0</v>
      </c>
      <c r="O34" s="718">
        <v>0</v>
      </c>
      <c r="P34" s="718">
        <v>0</v>
      </c>
      <c r="Q34" s="718">
        <v>0</v>
      </c>
      <c r="R34" s="718">
        <v>0</v>
      </c>
      <c r="S34" s="718">
        <v>0</v>
      </c>
      <c r="T34" s="719">
        <v>0</v>
      </c>
      <c r="U34" s="89"/>
      <c r="V34" s="89" t="s">
        <v>266</v>
      </c>
    </row>
    <row r="35" spans="1:22" ht="16.5" customHeight="1">
      <c r="A35" s="89"/>
      <c r="B35" s="90" t="s">
        <v>267</v>
      </c>
      <c r="C35" s="91">
        <f t="shared" si="2"/>
        <v>0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710">
        <v>0</v>
      </c>
      <c r="L35" s="91">
        <v>0</v>
      </c>
      <c r="M35" s="92">
        <v>0</v>
      </c>
      <c r="N35" s="92">
        <v>0</v>
      </c>
      <c r="O35" s="718">
        <v>0</v>
      </c>
      <c r="P35" s="718">
        <v>0</v>
      </c>
      <c r="Q35" s="718">
        <v>0</v>
      </c>
      <c r="R35" s="718">
        <v>0</v>
      </c>
      <c r="S35" s="718">
        <v>0</v>
      </c>
      <c r="T35" s="719">
        <v>0</v>
      </c>
      <c r="U35" s="89"/>
      <c r="V35" s="89" t="s">
        <v>267</v>
      </c>
    </row>
    <row r="36" spans="1:22" ht="16.5" customHeight="1">
      <c r="A36" s="89"/>
      <c r="B36" s="90" t="s">
        <v>268</v>
      </c>
      <c r="C36" s="91">
        <f t="shared" si="2"/>
        <v>0</v>
      </c>
      <c r="D36" s="92">
        <v>0</v>
      </c>
      <c r="E36" s="92">
        <v>0</v>
      </c>
      <c r="F36" s="92">
        <v>0</v>
      </c>
      <c r="G36" s="92">
        <v>0</v>
      </c>
      <c r="H36" s="92">
        <v>0</v>
      </c>
      <c r="I36" s="92">
        <v>0</v>
      </c>
      <c r="J36" s="92">
        <v>0</v>
      </c>
      <c r="K36" s="710">
        <v>0</v>
      </c>
      <c r="L36" s="91">
        <v>0</v>
      </c>
      <c r="M36" s="92">
        <v>0</v>
      </c>
      <c r="N36" s="92">
        <v>0</v>
      </c>
      <c r="O36" s="718">
        <v>0</v>
      </c>
      <c r="P36" s="718">
        <v>0</v>
      </c>
      <c r="Q36" s="718">
        <v>0</v>
      </c>
      <c r="R36" s="718">
        <v>0</v>
      </c>
      <c r="S36" s="718">
        <v>0</v>
      </c>
      <c r="T36" s="719">
        <v>0</v>
      </c>
      <c r="U36" s="89"/>
      <c r="V36" s="89" t="s">
        <v>268</v>
      </c>
    </row>
    <row r="37" spans="1:22" ht="16.5" customHeight="1">
      <c r="A37" s="89"/>
      <c r="B37" s="90" t="s">
        <v>289</v>
      </c>
      <c r="C37" s="91">
        <f t="shared" si="2"/>
        <v>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  <c r="I37" s="92">
        <v>0</v>
      </c>
      <c r="J37" s="92">
        <v>0</v>
      </c>
      <c r="K37" s="710">
        <v>0</v>
      </c>
      <c r="L37" s="91">
        <v>0</v>
      </c>
      <c r="M37" s="92">
        <v>0</v>
      </c>
      <c r="N37" s="92">
        <v>0</v>
      </c>
      <c r="O37" s="718">
        <v>0</v>
      </c>
      <c r="P37" s="718">
        <v>0</v>
      </c>
      <c r="Q37" s="718">
        <v>0</v>
      </c>
      <c r="R37" s="718">
        <v>0</v>
      </c>
      <c r="S37" s="718">
        <v>0</v>
      </c>
      <c r="T37" s="719">
        <v>0</v>
      </c>
      <c r="U37" s="89"/>
      <c r="V37" s="89" t="s">
        <v>289</v>
      </c>
    </row>
    <row r="38" spans="1:22" ht="16.5" customHeight="1">
      <c r="A38" s="89"/>
      <c r="B38" s="90" t="s">
        <v>288</v>
      </c>
      <c r="C38" s="91">
        <f t="shared" si="2"/>
        <v>380700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  <c r="I38" s="92">
        <v>0</v>
      </c>
      <c r="J38" s="92">
        <v>0</v>
      </c>
      <c r="K38" s="710">
        <v>0</v>
      </c>
      <c r="L38" s="91">
        <v>0</v>
      </c>
      <c r="M38" s="92">
        <v>0</v>
      </c>
      <c r="N38" s="92">
        <v>0</v>
      </c>
      <c r="O38" s="718">
        <v>380700</v>
      </c>
      <c r="P38" s="718">
        <v>0</v>
      </c>
      <c r="Q38" s="718">
        <v>0</v>
      </c>
      <c r="R38" s="718">
        <v>0</v>
      </c>
      <c r="S38" s="718">
        <v>0</v>
      </c>
      <c r="T38" s="719">
        <v>0</v>
      </c>
      <c r="U38" s="89"/>
      <c r="V38" s="89" t="s">
        <v>288</v>
      </c>
    </row>
    <row r="39" spans="1:22" ht="16.5" customHeight="1">
      <c r="A39" s="89"/>
      <c r="B39" s="90" t="s">
        <v>287</v>
      </c>
      <c r="C39" s="91">
        <f t="shared" si="2"/>
        <v>0</v>
      </c>
      <c r="D39" s="92">
        <v>0</v>
      </c>
      <c r="E39" s="92">
        <v>0</v>
      </c>
      <c r="F39" s="92">
        <v>0</v>
      </c>
      <c r="G39" s="92">
        <v>0</v>
      </c>
      <c r="H39" s="92">
        <v>0</v>
      </c>
      <c r="I39" s="92">
        <v>0</v>
      </c>
      <c r="J39" s="92">
        <v>0</v>
      </c>
      <c r="K39" s="710">
        <v>0</v>
      </c>
      <c r="L39" s="91">
        <v>0</v>
      </c>
      <c r="M39" s="92">
        <v>0</v>
      </c>
      <c r="N39" s="92">
        <v>0</v>
      </c>
      <c r="O39" s="718">
        <v>0</v>
      </c>
      <c r="P39" s="718">
        <v>0</v>
      </c>
      <c r="Q39" s="718">
        <v>0</v>
      </c>
      <c r="R39" s="718">
        <v>0</v>
      </c>
      <c r="S39" s="718">
        <v>0</v>
      </c>
      <c r="T39" s="719">
        <v>0</v>
      </c>
      <c r="U39" s="89"/>
      <c r="V39" s="89" t="s">
        <v>287</v>
      </c>
    </row>
    <row r="40" spans="1:22" ht="16.5" customHeight="1">
      <c r="A40" s="89"/>
      <c r="B40" s="90" t="s">
        <v>286</v>
      </c>
      <c r="C40" s="91">
        <f t="shared" si="2"/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710">
        <v>0</v>
      </c>
      <c r="L40" s="91">
        <v>0</v>
      </c>
      <c r="M40" s="92">
        <v>0</v>
      </c>
      <c r="N40" s="92">
        <v>0</v>
      </c>
      <c r="O40" s="718">
        <v>0</v>
      </c>
      <c r="P40" s="718">
        <v>0</v>
      </c>
      <c r="Q40" s="718">
        <v>0</v>
      </c>
      <c r="R40" s="718">
        <v>0</v>
      </c>
      <c r="S40" s="718">
        <v>0</v>
      </c>
      <c r="T40" s="719">
        <v>0</v>
      </c>
      <c r="U40" s="89"/>
      <c r="V40" s="89" t="s">
        <v>286</v>
      </c>
    </row>
    <row r="41" spans="1:22" ht="16.5" customHeight="1">
      <c r="A41" s="89"/>
      <c r="B41" s="90" t="s">
        <v>285</v>
      </c>
      <c r="C41" s="91">
        <f>SUM(D41:T41)</f>
        <v>0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  <c r="I41" s="92">
        <v>0</v>
      </c>
      <c r="J41" s="92">
        <v>0</v>
      </c>
      <c r="K41" s="710">
        <v>0</v>
      </c>
      <c r="L41" s="91">
        <v>0</v>
      </c>
      <c r="M41" s="92">
        <v>0</v>
      </c>
      <c r="N41" s="92">
        <v>0</v>
      </c>
      <c r="O41" s="718">
        <v>0</v>
      </c>
      <c r="P41" s="718">
        <v>0</v>
      </c>
      <c r="Q41" s="718">
        <v>0</v>
      </c>
      <c r="R41" s="718">
        <v>0</v>
      </c>
      <c r="S41" s="718">
        <v>0</v>
      </c>
      <c r="T41" s="719">
        <v>0</v>
      </c>
      <c r="U41" s="89"/>
      <c r="V41" s="89" t="s">
        <v>285</v>
      </c>
    </row>
    <row r="42" spans="1:22" ht="16.5" customHeight="1" thickBot="1">
      <c r="A42" s="730"/>
      <c r="B42" s="731" t="s">
        <v>402</v>
      </c>
      <c r="C42" s="755">
        <f>SUM(C29:C41)</f>
        <v>380700</v>
      </c>
      <c r="D42" s="733">
        <f t="shared" ref="D42:T42" si="3">SUM(D29:D41)</f>
        <v>0</v>
      </c>
      <c r="E42" s="733">
        <f t="shared" si="3"/>
        <v>0</v>
      </c>
      <c r="F42" s="733">
        <f t="shared" si="3"/>
        <v>0</v>
      </c>
      <c r="G42" s="733">
        <f t="shared" si="3"/>
        <v>0</v>
      </c>
      <c r="H42" s="733">
        <f t="shared" si="3"/>
        <v>0</v>
      </c>
      <c r="I42" s="733">
        <f t="shared" si="3"/>
        <v>0</v>
      </c>
      <c r="J42" s="733" t="s">
        <v>538</v>
      </c>
      <c r="K42" s="734">
        <f t="shared" si="3"/>
        <v>0</v>
      </c>
      <c r="L42" s="732">
        <f t="shared" si="3"/>
        <v>0</v>
      </c>
      <c r="M42" s="733">
        <f t="shared" si="3"/>
        <v>0</v>
      </c>
      <c r="N42" s="733">
        <f t="shared" si="3"/>
        <v>0</v>
      </c>
      <c r="O42" s="735">
        <f t="shared" si="3"/>
        <v>380700</v>
      </c>
      <c r="P42" s="735">
        <f t="shared" si="3"/>
        <v>0</v>
      </c>
      <c r="Q42" s="735">
        <f t="shared" si="3"/>
        <v>0</v>
      </c>
      <c r="R42" s="735">
        <f t="shared" si="3"/>
        <v>0</v>
      </c>
      <c r="S42" s="735">
        <f t="shared" si="3"/>
        <v>0</v>
      </c>
      <c r="T42" s="736">
        <f t="shared" si="3"/>
        <v>0</v>
      </c>
      <c r="U42" s="730"/>
      <c r="V42" s="730" t="s">
        <v>402</v>
      </c>
    </row>
    <row r="43" spans="1:22" ht="16.5" customHeight="1">
      <c r="A43" s="89"/>
      <c r="B43" s="89"/>
      <c r="C43" s="737"/>
      <c r="D43" s="737"/>
      <c r="E43" s="737"/>
      <c r="F43" s="737"/>
      <c r="G43" s="737"/>
      <c r="H43" s="737"/>
      <c r="I43" s="737"/>
      <c r="J43" s="737"/>
      <c r="K43" s="737"/>
      <c r="L43" s="737"/>
      <c r="M43" s="737"/>
      <c r="N43" s="737"/>
      <c r="O43" s="738"/>
      <c r="P43" s="738"/>
      <c r="Q43" s="738"/>
      <c r="R43" s="738"/>
      <c r="S43" s="738"/>
      <c r="T43" s="738"/>
      <c r="U43" s="89"/>
      <c r="V43" s="89"/>
    </row>
    <row r="44" spans="1:22" ht="16.5" customHeight="1">
      <c r="A44" s="123" t="s">
        <v>247</v>
      </c>
    </row>
  </sheetData>
  <mergeCells count="2">
    <mergeCell ref="A3:B4"/>
    <mergeCell ref="U3:V4"/>
  </mergeCells>
  <phoneticPr fontId="1" type="noConversion"/>
  <printOptions horizontalCentered="1"/>
  <pageMargins left="1.1811023622047245" right="1.1811023622047245" top="1.4960629921259843" bottom="1.5354330708661419" header="0" footer="0.31496062992125984"/>
  <pageSetup paperSize="9" scale="4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S77"/>
  <sheetViews>
    <sheetView showGridLines="0" view="pageBreakPreview" zoomScale="70" zoomScaleNormal="70" zoomScaleSheetLayoutView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RowHeight="16.5"/>
  <cols>
    <col min="1" max="1" width="9.75" style="218" customWidth="1"/>
    <col min="2" max="2" width="12.25" style="218" customWidth="1"/>
    <col min="3" max="3" width="7.625" style="218" customWidth="1"/>
    <col min="4" max="9" width="12.625" style="218" customWidth="1"/>
    <col min="10" max="14" width="14.125" style="218" customWidth="1"/>
    <col min="15" max="15" width="15" style="218" customWidth="1"/>
    <col min="16" max="16" width="19.625" style="218" bestFit="1" customWidth="1"/>
    <col min="17" max="17" width="9.75" style="218" customWidth="1"/>
    <col min="18" max="18" width="12.5" style="218" customWidth="1"/>
    <col min="19" max="19" width="8.25" style="218" customWidth="1"/>
    <col min="20" max="16384" width="9" style="218"/>
  </cols>
  <sheetData>
    <row r="1" spans="1:19" ht="26.25">
      <c r="A1" s="357" t="s">
        <v>512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</row>
    <row r="2" spans="1:19" ht="12.95" customHeight="1" thickBot="1">
      <c r="A2" s="333"/>
      <c r="B2" s="333"/>
      <c r="C2" s="333"/>
      <c r="D2" s="334"/>
      <c r="E2" s="334"/>
      <c r="F2" s="334"/>
      <c r="G2" s="334"/>
      <c r="H2" s="333"/>
      <c r="I2" s="333"/>
      <c r="J2" s="334"/>
      <c r="K2" s="334"/>
      <c r="L2" s="334"/>
      <c r="M2" s="334"/>
      <c r="N2" s="334"/>
      <c r="O2" s="334"/>
      <c r="P2" s="334"/>
      <c r="Q2" s="334"/>
      <c r="R2" s="334"/>
      <c r="S2" s="335" t="s">
        <v>143</v>
      </c>
    </row>
    <row r="3" spans="1:19" ht="15.75" customHeight="1">
      <c r="A3" s="1068" t="s">
        <v>144</v>
      </c>
      <c r="B3" s="1068"/>
      <c r="C3" s="1069"/>
      <c r="D3" s="534" t="s">
        <v>152</v>
      </c>
      <c r="E3" s="535" t="s">
        <v>2</v>
      </c>
      <c r="F3" s="535" t="s">
        <v>3</v>
      </c>
      <c r="G3" s="535" t="s">
        <v>4</v>
      </c>
      <c r="H3" s="535" t="s">
        <v>5</v>
      </c>
      <c r="I3" s="535" t="s">
        <v>6</v>
      </c>
      <c r="J3" s="535" t="s">
        <v>7</v>
      </c>
      <c r="K3" s="535" t="s">
        <v>8</v>
      </c>
      <c r="L3" s="535" t="s">
        <v>9</v>
      </c>
      <c r="M3" s="535" t="s">
        <v>10</v>
      </c>
      <c r="N3" s="536" t="s">
        <v>11</v>
      </c>
      <c r="O3" s="360" t="s">
        <v>193</v>
      </c>
      <c r="P3" s="365" t="s">
        <v>196</v>
      </c>
      <c r="Q3" s="1068" t="s">
        <v>145</v>
      </c>
      <c r="R3" s="1068"/>
      <c r="S3" s="1068"/>
    </row>
    <row r="4" spans="1:19" s="338" customFormat="1" ht="15.75" customHeight="1">
      <c r="A4" s="1070" t="s">
        <v>147</v>
      </c>
      <c r="B4" s="1070"/>
      <c r="C4" s="1071"/>
      <c r="D4" s="537">
        <f>D5+D6</f>
        <v>4830861</v>
      </c>
      <c r="E4" s="538">
        <f t="shared" ref="E4:P4" si="0">E5+E6</f>
        <v>139155</v>
      </c>
      <c r="F4" s="538">
        <f t="shared" si="0"/>
        <v>101511</v>
      </c>
      <c r="G4" s="538">
        <f t="shared" si="0"/>
        <v>328635</v>
      </c>
      <c r="H4" s="538">
        <f t="shared" si="0"/>
        <v>413527.1</v>
      </c>
      <c r="I4" s="538">
        <f t="shared" si="0"/>
        <v>451054</v>
      </c>
      <c r="J4" s="538">
        <f t="shared" si="0"/>
        <v>662580</v>
      </c>
      <c r="K4" s="538">
        <f t="shared" si="0"/>
        <v>532575</v>
      </c>
      <c r="L4" s="538">
        <f t="shared" si="0"/>
        <v>681420</v>
      </c>
      <c r="M4" s="538">
        <f t="shared" si="0"/>
        <v>1796130.6</v>
      </c>
      <c r="N4" s="538">
        <f t="shared" si="0"/>
        <v>1922389</v>
      </c>
      <c r="O4" s="539">
        <f t="shared" si="0"/>
        <v>1869387.5199999991</v>
      </c>
      <c r="P4" s="540">
        <f t="shared" si="0"/>
        <v>13729225.219999999</v>
      </c>
      <c r="Q4" s="1070" t="s">
        <v>146</v>
      </c>
      <c r="R4" s="1070"/>
      <c r="S4" s="1070"/>
    </row>
    <row r="5" spans="1:19" s="338" customFormat="1" ht="15.75" customHeight="1">
      <c r="A5" s="272"/>
      <c r="B5" s="325"/>
      <c r="C5" s="326" t="s">
        <v>15</v>
      </c>
      <c r="D5" s="541">
        <f t="shared" ref="D5:O5" si="1">D9+D12+D15+D18+D20+D47+D65+D68</f>
        <v>1710911</v>
      </c>
      <c r="E5" s="323">
        <f t="shared" si="1"/>
        <v>131957</v>
      </c>
      <c r="F5" s="323">
        <f t="shared" si="1"/>
        <v>84263</v>
      </c>
      <c r="G5" s="323">
        <f t="shared" si="1"/>
        <v>142905</v>
      </c>
      <c r="H5" s="323">
        <f t="shared" si="1"/>
        <v>396901</v>
      </c>
      <c r="I5" s="323">
        <f t="shared" si="1"/>
        <v>417830</v>
      </c>
      <c r="J5" s="323">
        <f t="shared" si="1"/>
        <v>355190</v>
      </c>
      <c r="K5" s="323">
        <f t="shared" si="1"/>
        <v>485865</v>
      </c>
      <c r="L5" s="323">
        <f t="shared" si="1"/>
        <v>612116</v>
      </c>
      <c r="M5" s="323">
        <f t="shared" si="1"/>
        <v>1713242</v>
      </c>
      <c r="N5" s="323">
        <f t="shared" si="1"/>
        <v>1833249</v>
      </c>
      <c r="O5" s="339">
        <f t="shared" si="1"/>
        <v>1761134.0199999991</v>
      </c>
      <c r="P5" s="340">
        <f>SUM(D5:O5)</f>
        <v>9645563.0199999996</v>
      </c>
      <c r="Q5" s="272"/>
      <c r="R5" s="325"/>
      <c r="S5" s="325" t="s">
        <v>15</v>
      </c>
    </row>
    <row r="6" spans="1:19" s="338" customFormat="1" ht="15.75" customHeight="1">
      <c r="A6" s="272"/>
      <c r="B6" s="325"/>
      <c r="C6" s="326" t="s">
        <v>16</v>
      </c>
      <c r="D6" s="541">
        <f t="shared" ref="D6:O6" si="2">D10+D13+D16+D21+D48+D66</f>
        <v>3119950</v>
      </c>
      <c r="E6" s="323">
        <f t="shared" si="2"/>
        <v>7198</v>
      </c>
      <c r="F6" s="323">
        <f t="shared" si="2"/>
        <v>17248</v>
      </c>
      <c r="G6" s="323">
        <f t="shared" si="2"/>
        <v>185730</v>
      </c>
      <c r="H6" s="323">
        <f t="shared" si="2"/>
        <v>16626.099999999999</v>
      </c>
      <c r="I6" s="323">
        <f t="shared" si="2"/>
        <v>33224</v>
      </c>
      <c r="J6" s="323">
        <f t="shared" si="2"/>
        <v>307390</v>
      </c>
      <c r="K6" s="323">
        <f t="shared" si="2"/>
        <v>46710</v>
      </c>
      <c r="L6" s="323">
        <f t="shared" si="2"/>
        <v>69304</v>
      </c>
      <c r="M6" s="323">
        <f t="shared" si="2"/>
        <v>82888.600000000006</v>
      </c>
      <c r="N6" s="323">
        <f t="shared" si="2"/>
        <v>89140</v>
      </c>
      <c r="O6" s="339">
        <f t="shared" si="2"/>
        <v>108253.5</v>
      </c>
      <c r="P6" s="340">
        <f>SUM(D6:O6)</f>
        <v>4083662.2</v>
      </c>
      <c r="Q6" s="272"/>
      <c r="R6" s="325"/>
      <c r="S6" s="325" t="s">
        <v>16</v>
      </c>
    </row>
    <row r="7" spans="1:19" ht="15.75" customHeight="1">
      <c r="A7" s="1072" t="s">
        <v>12</v>
      </c>
      <c r="B7" s="1072"/>
      <c r="C7" s="1072"/>
      <c r="D7" s="273"/>
      <c r="E7" s="497" t="s">
        <v>12</v>
      </c>
      <c r="F7" s="497" t="s">
        <v>12</v>
      </c>
      <c r="G7" s="497" t="s">
        <v>12</v>
      </c>
      <c r="H7" s="497" t="s">
        <v>12</v>
      </c>
      <c r="I7" s="497" t="s">
        <v>12</v>
      </c>
      <c r="J7" s="497" t="s">
        <v>12</v>
      </c>
      <c r="K7" s="497"/>
      <c r="L7" s="497" t="s">
        <v>12</v>
      </c>
      <c r="M7" s="497" t="s">
        <v>12</v>
      </c>
      <c r="N7" s="542"/>
      <c r="O7" s="339"/>
      <c r="P7" s="340"/>
      <c r="Q7" s="1072" t="s">
        <v>12</v>
      </c>
      <c r="R7" s="1072"/>
      <c r="S7" s="1072"/>
    </row>
    <row r="8" spans="1:19" ht="15.75" customHeight="1">
      <c r="A8" s="332" t="s">
        <v>47</v>
      </c>
      <c r="B8" s="347"/>
      <c r="C8" s="348"/>
      <c r="D8" s="271">
        <f>SUM(D9,D10)</f>
        <v>8532</v>
      </c>
      <c r="E8" s="538">
        <f t="shared" ref="E8:N8" si="3">SUM(E9,E10)</f>
        <v>4990</v>
      </c>
      <c r="F8" s="538">
        <f t="shared" si="3"/>
        <v>22322</v>
      </c>
      <c r="G8" s="538">
        <f t="shared" si="3"/>
        <v>45347</v>
      </c>
      <c r="H8" s="538">
        <f t="shared" si="3"/>
        <v>275665</v>
      </c>
      <c r="I8" s="538">
        <f t="shared" si="3"/>
        <v>166838</v>
      </c>
      <c r="J8" s="538">
        <f t="shared" si="3"/>
        <v>126645</v>
      </c>
      <c r="K8" s="538">
        <f t="shared" si="3"/>
        <v>78818</v>
      </c>
      <c r="L8" s="538">
        <f t="shared" si="3"/>
        <v>295158</v>
      </c>
      <c r="M8" s="538">
        <f t="shared" si="3"/>
        <v>530720</v>
      </c>
      <c r="N8" s="538">
        <f t="shared" si="3"/>
        <v>926263</v>
      </c>
      <c r="O8" s="336">
        <f>SUM(O9,O10)</f>
        <v>1133900.0199999991</v>
      </c>
      <c r="P8" s="337">
        <f>SUM(P9,P10)</f>
        <v>3615198.0199999991</v>
      </c>
      <c r="Q8" s="332" t="s">
        <v>47</v>
      </c>
      <c r="R8" s="347"/>
      <c r="S8" s="347"/>
    </row>
    <row r="9" spans="1:19" s="344" customFormat="1" ht="15.75" customHeight="1">
      <c r="A9" s="362" t="s">
        <v>12</v>
      </c>
      <c r="B9" s="362"/>
      <c r="C9" s="364" t="s">
        <v>15</v>
      </c>
      <c r="D9" s="590">
        <v>238</v>
      </c>
      <c r="E9" s="324">
        <v>1224</v>
      </c>
      <c r="F9" s="324">
        <v>9071</v>
      </c>
      <c r="G9" s="324">
        <v>28842</v>
      </c>
      <c r="H9" s="324">
        <v>259110</v>
      </c>
      <c r="I9" s="324">
        <v>142657</v>
      </c>
      <c r="J9" s="324">
        <v>92350</v>
      </c>
      <c r="K9" s="324">
        <v>42983</v>
      </c>
      <c r="L9" s="324">
        <v>232978</v>
      </c>
      <c r="M9" s="324">
        <v>467422</v>
      </c>
      <c r="N9" s="542">
        <v>857353</v>
      </c>
      <c r="O9" s="339">
        <v>1040107.0199999991</v>
      </c>
      <c r="P9" s="340">
        <f>SUM(D9:O9)</f>
        <v>3174335.0199999991</v>
      </c>
      <c r="Q9" s="362" t="s">
        <v>12</v>
      </c>
      <c r="R9" s="362"/>
      <c r="S9" s="362" t="s">
        <v>15</v>
      </c>
    </row>
    <row r="10" spans="1:19" ht="15.75" customHeight="1">
      <c r="A10" s="362" t="s">
        <v>12</v>
      </c>
      <c r="B10" s="362"/>
      <c r="C10" s="364" t="s">
        <v>16</v>
      </c>
      <c r="D10" s="590">
        <v>8294</v>
      </c>
      <c r="E10" s="324">
        <v>3766</v>
      </c>
      <c r="F10" s="324">
        <v>13251</v>
      </c>
      <c r="G10" s="324">
        <v>16505</v>
      </c>
      <c r="H10" s="324">
        <v>16555</v>
      </c>
      <c r="I10" s="324">
        <v>24181</v>
      </c>
      <c r="J10" s="324">
        <v>34295</v>
      </c>
      <c r="K10" s="324">
        <v>35835</v>
      </c>
      <c r="L10" s="324">
        <v>62180</v>
      </c>
      <c r="M10" s="324">
        <v>63298</v>
      </c>
      <c r="N10" s="542">
        <v>68910</v>
      </c>
      <c r="O10" s="339">
        <v>93793</v>
      </c>
      <c r="P10" s="340">
        <f>SUM(D10:O10)</f>
        <v>440863</v>
      </c>
      <c r="Q10" s="362" t="s">
        <v>12</v>
      </c>
      <c r="R10" s="362"/>
      <c r="S10" s="362" t="s">
        <v>16</v>
      </c>
    </row>
    <row r="11" spans="1:19" ht="15.75" customHeight="1">
      <c r="A11" s="332" t="s">
        <v>17</v>
      </c>
      <c r="B11" s="347"/>
      <c r="C11" s="348"/>
      <c r="D11" s="271">
        <v>65712</v>
      </c>
      <c r="E11" s="538">
        <v>117914</v>
      </c>
      <c r="F11" s="538">
        <v>6391</v>
      </c>
      <c r="G11" s="538">
        <v>2770</v>
      </c>
      <c r="H11" s="538">
        <v>105270</v>
      </c>
      <c r="I11" s="538">
        <v>35276</v>
      </c>
      <c r="J11" s="538">
        <v>33436</v>
      </c>
      <c r="K11" s="538">
        <v>51944</v>
      </c>
      <c r="L11" s="538">
        <v>72811</v>
      </c>
      <c r="M11" s="538">
        <v>91906</v>
      </c>
      <c r="N11" s="543">
        <v>61363</v>
      </c>
      <c r="O11" s="336">
        <v>207790.5</v>
      </c>
      <c r="P11" s="337">
        <f>SUM(P12:P13)</f>
        <v>852583.5</v>
      </c>
      <c r="Q11" s="332" t="s">
        <v>17</v>
      </c>
      <c r="R11" s="347"/>
      <c r="S11" s="347"/>
    </row>
    <row r="12" spans="1:19" ht="15.75" customHeight="1">
      <c r="A12" s="362" t="s">
        <v>12</v>
      </c>
      <c r="B12" s="362"/>
      <c r="C12" s="364" t="s">
        <v>15</v>
      </c>
      <c r="D12" s="590">
        <v>61795</v>
      </c>
      <c r="E12" s="324">
        <v>117800</v>
      </c>
      <c r="F12" s="324">
        <v>6200</v>
      </c>
      <c r="G12" s="324">
        <v>2750</v>
      </c>
      <c r="H12" s="324">
        <v>105250</v>
      </c>
      <c r="I12" s="324">
        <v>35250</v>
      </c>
      <c r="J12" s="324">
        <v>33400</v>
      </c>
      <c r="K12" s="324">
        <v>51813</v>
      </c>
      <c r="L12" s="324">
        <v>67300</v>
      </c>
      <c r="M12" s="324">
        <v>91900</v>
      </c>
      <c r="N12" s="542">
        <v>60880</v>
      </c>
      <c r="O12" s="339">
        <v>207599</v>
      </c>
      <c r="P12" s="340">
        <f>SUM(D12:O12)</f>
        <v>841937</v>
      </c>
      <c r="Q12" s="362" t="s">
        <v>12</v>
      </c>
      <c r="R12" s="362"/>
      <c r="S12" s="362" t="s">
        <v>15</v>
      </c>
    </row>
    <row r="13" spans="1:19" ht="15.75" customHeight="1">
      <c r="A13" s="362" t="s">
        <v>12</v>
      </c>
      <c r="B13" s="362"/>
      <c r="C13" s="364" t="s">
        <v>16</v>
      </c>
      <c r="D13" s="590">
        <v>3917</v>
      </c>
      <c r="E13" s="324">
        <v>114</v>
      </c>
      <c r="F13" s="324">
        <v>191</v>
      </c>
      <c r="G13" s="324">
        <v>20</v>
      </c>
      <c r="H13" s="324">
        <v>20</v>
      </c>
      <c r="I13" s="324">
        <v>26</v>
      </c>
      <c r="J13" s="324">
        <v>36</v>
      </c>
      <c r="K13" s="324">
        <v>131</v>
      </c>
      <c r="L13" s="324">
        <v>5511</v>
      </c>
      <c r="M13" s="324">
        <v>6</v>
      </c>
      <c r="N13" s="542">
        <v>483</v>
      </c>
      <c r="O13" s="339">
        <v>191.5</v>
      </c>
      <c r="P13" s="340">
        <f>SUM(D13:O13)</f>
        <v>10646.5</v>
      </c>
      <c r="Q13" s="362" t="s">
        <v>12</v>
      </c>
      <c r="R13" s="362"/>
      <c r="S13" s="362" t="s">
        <v>16</v>
      </c>
    </row>
    <row r="14" spans="1:19" ht="15.75" customHeight="1">
      <c r="A14" s="332" t="s">
        <v>18</v>
      </c>
      <c r="B14" s="347"/>
      <c r="C14" s="348"/>
      <c r="D14" s="271">
        <f>SUM(D15:D16)</f>
        <v>1579144</v>
      </c>
      <c r="E14" s="538">
        <f t="shared" ref="E14:P14" si="4">SUM(E15:E16)</f>
        <v>4774</v>
      </c>
      <c r="F14" s="538">
        <f t="shared" si="4"/>
        <v>5010</v>
      </c>
      <c r="G14" s="538">
        <f t="shared" si="4"/>
        <v>9120</v>
      </c>
      <c r="H14" s="538">
        <f t="shared" si="4"/>
        <v>5680</v>
      </c>
      <c r="I14" s="538">
        <f t="shared" si="4"/>
        <v>13433</v>
      </c>
      <c r="J14" s="538">
        <f t="shared" si="4"/>
        <v>5520</v>
      </c>
      <c r="K14" s="538">
        <f t="shared" si="4"/>
        <v>96619</v>
      </c>
      <c r="L14" s="538">
        <f t="shared" si="4"/>
        <v>27700</v>
      </c>
      <c r="M14" s="538">
        <f t="shared" si="4"/>
        <v>7507.5</v>
      </c>
      <c r="N14" s="538">
        <f t="shared" si="4"/>
        <v>14356</v>
      </c>
      <c r="O14" s="539">
        <f t="shared" si="4"/>
        <v>2718</v>
      </c>
      <c r="P14" s="591">
        <f t="shared" si="4"/>
        <v>1771581.5</v>
      </c>
      <c r="Q14" s="332" t="s">
        <v>18</v>
      </c>
      <c r="R14" s="347"/>
      <c r="S14" s="347"/>
    </row>
    <row r="15" spans="1:19" ht="15.75" customHeight="1">
      <c r="A15" s="362"/>
      <c r="B15" s="362"/>
      <c r="C15" s="364" t="s">
        <v>15</v>
      </c>
      <c r="D15" s="590">
        <v>1578363</v>
      </c>
      <c r="E15" s="663">
        <v>4774</v>
      </c>
      <c r="F15" s="324">
        <v>5010</v>
      </c>
      <c r="G15" s="324">
        <v>8720</v>
      </c>
      <c r="H15" s="324">
        <v>5680</v>
      </c>
      <c r="I15" s="324">
        <v>13433</v>
      </c>
      <c r="J15" s="324">
        <v>5210</v>
      </c>
      <c r="K15" s="324">
        <v>96309</v>
      </c>
      <c r="L15" s="324">
        <v>27645</v>
      </c>
      <c r="M15" s="324">
        <v>6709</v>
      </c>
      <c r="N15" s="542">
        <v>14256</v>
      </c>
      <c r="O15" s="339">
        <v>2718</v>
      </c>
      <c r="P15" s="340">
        <f>SUM(D15:O15)</f>
        <v>1768827</v>
      </c>
      <c r="Q15" s="362"/>
      <c r="R15" s="362"/>
      <c r="S15" s="362" t="s">
        <v>15</v>
      </c>
    </row>
    <row r="16" spans="1:19" ht="15.75" customHeight="1">
      <c r="A16" s="362" t="s">
        <v>12</v>
      </c>
      <c r="B16" s="362"/>
      <c r="C16" s="364" t="s">
        <v>16</v>
      </c>
      <c r="D16" s="590">
        <v>781</v>
      </c>
      <c r="E16" s="324">
        <v>0</v>
      </c>
      <c r="F16" s="324">
        <v>0</v>
      </c>
      <c r="G16" s="324">
        <v>400</v>
      </c>
      <c r="H16" s="324">
        <v>0</v>
      </c>
      <c r="I16" s="324">
        <v>0</v>
      </c>
      <c r="J16" s="324">
        <v>310</v>
      </c>
      <c r="K16" s="324">
        <v>310</v>
      </c>
      <c r="L16" s="324">
        <v>55</v>
      </c>
      <c r="M16" s="324">
        <v>798.5</v>
      </c>
      <c r="N16" s="542">
        <v>100</v>
      </c>
      <c r="O16" s="592">
        <v>0</v>
      </c>
      <c r="P16" s="340">
        <f>SUM(D16:O16)</f>
        <v>2754.5</v>
      </c>
      <c r="Q16" s="362" t="s">
        <v>12</v>
      </c>
      <c r="R16" s="362"/>
      <c r="S16" s="362" t="s">
        <v>16</v>
      </c>
    </row>
    <row r="17" spans="1:19" ht="15.75" customHeight="1">
      <c r="A17" s="332" t="s">
        <v>19</v>
      </c>
      <c r="B17" s="347"/>
      <c r="C17" s="348"/>
      <c r="D17" s="271">
        <f>D18</f>
        <v>0</v>
      </c>
      <c r="E17" s="538">
        <f t="shared" ref="E17:P17" si="5">E18</f>
        <v>0</v>
      </c>
      <c r="F17" s="538">
        <f t="shared" si="5"/>
        <v>0</v>
      </c>
      <c r="G17" s="538">
        <f t="shared" si="5"/>
        <v>0</v>
      </c>
      <c r="H17" s="538">
        <f t="shared" si="5"/>
        <v>0</v>
      </c>
      <c r="I17" s="538">
        <f t="shared" si="5"/>
        <v>1000</v>
      </c>
      <c r="J17" s="538">
        <f t="shared" si="5"/>
        <v>0</v>
      </c>
      <c r="K17" s="538">
        <f t="shared" si="5"/>
        <v>254000</v>
      </c>
      <c r="L17" s="538">
        <f t="shared" si="5"/>
        <v>110</v>
      </c>
      <c r="M17" s="538">
        <f t="shared" si="5"/>
        <v>0</v>
      </c>
      <c r="N17" s="543">
        <f t="shared" si="5"/>
        <v>0</v>
      </c>
      <c r="O17" s="543">
        <f t="shared" si="5"/>
        <v>0</v>
      </c>
      <c r="P17" s="337">
        <f t="shared" si="5"/>
        <v>255110</v>
      </c>
      <c r="Q17" s="332" t="s">
        <v>19</v>
      </c>
      <c r="R17" s="347"/>
      <c r="S17" s="347"/>
    </row>
    <row r="18" spans="1:19" ht="15.75" customHeight="1">
      <c r="A18" s="362" t="s">
        <v>12</v>
      </c>
      <c r="B18" s="362"/>
      <c r="C18" s="364" t="s">
        <v>15</v>
      </c>
      <c r="D18" s="482">
        <v>0</v>
      </c>
      <c r="E18" s="544">
        <v>0</v>
      </c>
      <c r="F18" s="544">
        <v>0</v>
      </c>
      <c r="G18" s="544">
        <v>0</v>
      </c>
      <c r="H18" s="544">
        <v>0</v>
      </c>
      <c r="I18" s="544">
        <v>1000</v>
      </c>
      <c r="J18" s="544">
        <v>0</v>
      </c>
      <c r="K18" s="544">
        <v>254000</v>
      </c>
      <c r="L18" s="544">
        <v>110</v>
      </c>
      <c r="M18" s="324">
        <v>0</v>
      </c>
      <c r="N18" s="542">
        <v>0</v>
      </c>
      <c r="O18" s="346">
        <v>0</v>
      </c>
      <c r="P18" s="340">
        <f>SUM(D18:O18)</f>
        <v>255110</v>
      </c>
      <c r="Q18" s="362" t="s">
        <v>12</v>
      </c>
      <c r="R18" s="362"/>
      <c r="S18" s="362" t="s">
        <v>15</v>
      </c>
    </row>
    <row r="19" spans="1:19" ht="15.75" customHeight="1">
      <c r="A19" s="332" t="s">
        <v>48</v>
      </c>
      <c r="B19" s="347"/>
      <c r="C19" s="348"/>
      <c r="D19" s="271">
        <f>D20+D21</f>
        <v>37865</v>
      </c>
      <c r="E19" s="538">
        <f t="shared" ref="E19:P19" si="6">E20+E21</f>
        <v>7839</v>
      </c>
      <c r="F19" s="538">
        <f t="shared" si="6"/>
        <v>55732</v>
      </c>
      <c r="G19" s="538">
        <f t="shared" si="6"/>
        <v>5060</v>
      </c>
      <c r="H19" s="538">
        <f t="shared" si="6"/>
        <v>8601</v>
      </c>
      <c r="I19" s="538">
        <f t="shared" si="6"/>
        <v>3534</v>
      </c>
      <c r="J19" s="538">
        <f t="shared" si="6"/>
        <v>729</v>
      </c>
      <c r="K19" s="538">
        <f t="shared" si="6"/>
        <v>23790</v>
      </c>
      <c r="L19" s="538">
        <f t="shared" si="6"/>
        <v>268163</v>
      </c>
      <c r="M19" s="538">
        <f t="shared" si="6"/>
        <v>526388.10000000009</v>
      </c>
      <c r="N19" s="538">
        <f t="shared" si="6"/>
        <v>576261</v>
      </c>
      <c r="O19" s="539">
        <f t="shared" si="6"/>
        <v>89975</v>
      </c>
      <c r="P19" s="591">
        <f t="shared" si="6"/>
        <v>1603937.1</v>
      </c>
      <c r="Q19" s="332" t="s">
        <v>48</v>
      </c>
      <c r="R19" s="347"/>
      <c r="S19" s="347"/>
    </row>
    <row r="20" spans="1:19" s="338" customFormat="1" ht="15.75" customHeight="1">
      <c r="A20" s="279" t="s">
        <v>12</v>
      </c>
      <c r="B20" s="279"/>
      <c r="C20" s="280" t="s">
        <v>15</v>
      </c>
      <c r="D20" s="545">
        <f>D23+D26+D29+D32+D35+D40+D42+D45</f>
        <v>1000</v>
      </c>
      <c r="E20" s="487">
        <f t="shared" ref="E20:P20" si="7">E23+E26+E29+E32+E35+E40+E42+E45</f>
        <v>7839</v>
      </c>
      <c r="F20" s="487">
        <f t="shared" si="7"/>
        <v>55732</v>
      </c>
      <c r="G20" s="487">
        <f t="shared" si="7"/>
        <v>60</v>
      </c>
      <c r="H20" s="487">
        <f t="shared" si="7"/>
        <v>8601</v>
      </c>
      <c r="I20" s="487">
        <f t="shared" si="7"/>
        <v>3390</v>
      </c>
      <c r="J20" s="487">
        <f t="shared" si="7"/>
        <v>530</v>
      </c>
      <c r="K20" s="487">
        <f t="shared" si="7"/>
        <v>20810</v>
      </c>
      <c r="L20" s="487">
        <f t="shared" si="7"/>
        <v>267023</v>
      </c>
      <c r="M20" s="487">
        <f t="shared" si="7"/>
        <v>508983.00000000006</v>
      </c>
      <c r="N20" s="487">
        <f t="shared" si="7"/>
        <v>573610</v>
      </c>
      <c r="O20" s="469">
        <f t="shared" si="7"/>
        <v>89975</v>
      </c>
      <c r="P20" s="390">
        <f t="shared" si="7"/>
        <v>1537553</v>
      </c>
      <c r="Q20" s="279" t="s">
        <v>12</v>
      </c>
      <c r="R20" s="279"/>
      <c r="S20" s="279" t="s">
        <v>15</v>
      </c>
    </row>
    <row r="21" spans="1:19" s="338" customFormat="1" ht="15.75" customHeight="1">
      <c r="A21" s="279" t="s">
        <v>12</v>
      </c>
      <c r="B21" s="279"/>
      <c r="C21" s="280" t="s">
        <v>16</v>
      </c>
      <c r="D21" s="545">
        <f>D24+D27+D30+D33+D36+D38+D43</f>
        <v>36865</v>
      </c>
      <c r="E21" s="487">
        <f t="shared" ref="E21:P21" si="8">E24+E27+E30+E33+E36+E38+E43</f>
        <v>0</v>
      </c>
      <c r="F21" s="487">
        <f t="shared" si="8"/>
        <v>0</v>
      </c>
      <c r="G21" s="487">
        <f t="shared" si="8"/>
        <v>5000</v>
      </c>
      <c r="H21" s="487">
        <f t="shared" si="8"/>
        <v>0</v>
      </c>
      <c r="I21" s="487">
        <f t="shared" si="8"/>
        <v>144</v>
      </c>
      <c r="J21" s="487">
        <f t="shared" si="8"/>
        <v>199</v>
      </c>
      <c r="K21" s="487">
        <f t="shared" si="8"/>
        <v>2980</v>
      </c>
      <c r="L21" s="487">
        <f t="shared" si="8"/>
        <v>1140</v>
      </c>
      <c r="M21" s="487">
        <f t="shared" si="8"/>
        <v>17405.099999999999</v>
      </c>
      <c r="N21" s="487">
        <f t="shared" si="8"/>
        <v>2651</v>
      </c>
      <c r="O21" s="469">
        <f t="shared" si="8"/>
        <v>0</v>
      </c>
      <c r="P21" s="390">
        <f t="shared" si="8"/>
        <v>66384.100000000006</v>
      </c>
      <c r="Q21" s="279" t="s">
        <v>12</v>
      </c>
      <c r="R21" s="279"/>
      <c r="S21" s="279" t="s">
        <v>16</v>
      </c>
    </row>
    <row r="22" spans="1:19" s="338" customFormat="1" ht="15.75" customHeight="1">
      <c r="A22" s="597" t="s">
        <v>12</v>
      </c>
      <c r="B22" s="1073" t="s">
        <v>22</v>
      </c>
      <c r="C22" s="1074"/>
      <c r="D22" s="598">
        <f>SUM(D23:D24)</f>
        <v>500</v>
      </c>
      <c r="E22" s="599">
        <f t="shared" ref="E22:P22" si="9">SUM(E23:E24)</f>
        <v>2116</v>
      </c>
      <c r="F22" s="599">
        <f t="shared" si="9"/>
        <v>0</v>
      </c>
      <c r="G22" s="599">
        <f t="shared" si="9"/>
        <v>5060</v>
      </c>
      <c r="H22" s="599">
        <f t="shared" si="9"/>
        <v>541</v>
      </c>
      <c r="I22" s="599">
        <f t="shared" si="9"/>
        <v>490</v>
      </c>
      <c r="J22" s="599">
        <f t="shared" si="9"/>
        <v>279</v>
      </c>
      <c r="K22" s="599">
        <f t="shared" si="9"/>
        <v>2150</v>
      </c>
      <c r="L22" s="599">
        <f t="shared" si="9"/>
        <v>4530</v>
      </c>
      <c r="M22" s="599">
        <f t="shared" si="9"/>
        <v>6252</v>
      </c>
      <c r="N22" s="599">
        <f t="shared" si="9"/>
        <v>13210</v>
      </c>
      <c r="O22" s="599">
        <f t="shared" si="9"/>
        <v>2675</v>
      </c>
      <c r="P22" s="600">
        <f t="shared" si="9"/>
        <v>37803</v>
      </c>
      <c r="Q22" s="597" t="s">
        <v>12</v>
      </c>
      <c r="R22" s="1073" t="s">
        <v>22</v>
      </c>
      <c r="S22" s="1073"/>
    </row>
    <row r="23" spans="1:19" s="338" customFormat="1" ht="15.75" customHeight="1">
      <c r="A23" s="325" t="s">
        <v>12</v>
      </c>
      <c r="B23" s="325"/>
      <c r="C23" s="326" t="s">
        <v>15</v>
      </c>
      <c r="D23" s="548">
        <v>0</v>
      </c>
      <c r="E23" s="549">
        <v>2116</v>
      </c>
      <c r="F23" s="549">
        <v>0</v>
      </c>
      <c r="G23" s="549">
        <v>60</v>
      </c>
      <c r="H23" s="549">
        <v>541</v>
      </c>
      <c r="I23" s="549">
        <v>390</v>
      </c>
      <c r="J23" s="549">
        <v>80</v>
      </c>
      <c r="K23" s="549">
        <v>170</v>
      </c>
      <c r="L23" s="549">
        <v>4530</v>
      </c>
      <c r="M23" s="549">
        <v>4802</v>
      </c>
      <c r="N23" s="549">
        <v>10559</v>
      </c>
      <c r="O23" s="593">
        <v>2675</v>
      </c>
      <c r="P23" s="533">
        <f>SUM(D23:O23)</f>
        <v>25923</v>
      </c>
      <c r="Q23" s="325" t="s">
        <v>12</v>
      </c>
      <c r="R23" s="325"/>
      <c r="S23" s="325" t="s">
        <v>15</v>
      </c>
    </row>
    <row r="24" spans="1:19" s="338" customFormat="1" ht="15.75" customHeight="1">
      <c r="A24" s="325" t="s">
        <v>12</v>
      </c>
      <c r="B24" s="325"/>
      <c r="C24" s="326" t="s">
        <v>16</v>
      </c>
      <c r="D24" s="548">
        <v>500</v>
      </c>
      <c r="E24" s="549">
        <v>0</v>
      </c>
      <c r="F24" s="549">
        <v>0</v>
      </c>
      <c r="G24" s="549">
        <v>5000</v>
      </c>
      <c r="H24" s="549">
        <v>0</v>
      </c>
      <c r="I24" s="549">
        <v>100</v>
      </c>
      <c r="J24" s="549">
        <v>199</v>
      </c>
      <c r="K24" s="549">
        <v>1980</v>
      </c>
      <c r="L24" s="549">
        <v>0</v>
      </c>
      <c r="M24" s="549">
        <v>1450</v>
      </c>
      <c r="N24" s="549">
        <v>2651</v>
      </c>
      <c r="O24" s="593">
        <v>0</v>
      </c>
      <c r="P24" s="533">
        <f>SUM(D24:O24)</f>
        <v>11880</v>
      </c>
      <c r="Q24" s="325" t="s">
        <v>12</v>
      </c>
      <c r="R24" s="325"/>
      <c r="S24" s="325" t="s">
        <v>16</v>
      </c>
    </row>
    <row r="25" spans="1:19" s="338" customFormat="1" ht="15.75" customHeight="1">
      <c r="A25" s="601"/>
      <c r="B25" s="1073" t="s">
        <v>23</v>
      </c>
      <c r="C25" s="1074"/>
      <c r="D25" s="598">
        <f>SUM(D26:D27)</f>
        <v>1000</v>
      </c>
      <c r="E25" s="599">
        <f t="shared" ref="E25:P25" si="10">SUM(E26:E27)</f>
        <v>2773</v>
      </c>
      <c r="F25" s="599">
        <f t="shared" si="10"/>
        <v>54232</v>
      </c>
      <c r="G25" s="599">
        <f t="shared" si="10"/>
        <v>0</v>
      </c>
      <c r="H25" s="599">
        <f t="shared" si="10"/>
        <v>0</v>
      </c>
      <c r="I25" s="599">
        <f t="shared" si="10"/>
        <v>0</v>
      </c>
      <c r="J25" s="599">
        <f t="shared" si="10"/>
        <v>450</v>
      </c>
      <c r="K25" s="599">
        <f t="shared" si="10"/>
        <v>0</v>
      </c>
      <c r="L25" s="599">
        <f t="shared" si="10"/>
        <v>1024</v>
      </c>
      <c r="M25" s="599">
        <f t="shared" si="10"/>
        <v>4176</v>
      </c>
      <c r="N25" s="599">
        <f t="shared" si="10"/>
        <v>2860</v>
      </c>
      <c r="O25" s="599">
        <f t="shared" si="10"/>
        <v>0</v>
      </c>
      <c r="P25" s="600">
        <f t="shared" si="10"/>
        <v>66515</v>
      </c>
      <c r="Q25" s="601"/>
      <c r="R25" s="1073" t="s">
        <v>23</v>
      </c>
      <c r="S25" s="1073"/>
    </row>
    <row r="26" spans="1:19" s="338" customFormat="1" ht="15.75" customHeight="1">
      <c r="A26" s="272"/>
      <c r="B26" s="327"/>
      <c r="C26" s="328" t="s">
        <v>15</v>
      </c>
      <c r="D26" s="546">
        <v>1000</v>
      </c>
      <c r="E26" s="547">
        <v>2773</v>
      </c>
      <c r="F26" s="547">
        <v>54232</v>
      </c>
      <c r="G26" s="547">
        <v>0</v>
      </c>
      <c r="H26" s="547">
        <v>0</v>
      </c>
      <c r="I26" s="547">
        <v>0</v>
      </c>
      <c r="J26" s="547">
        <v>450</v>
      </c>
      <c r="K26" s="547">
        <v>0</v>
      </c>
      <c r="L26" s="547">
        <v>1024</v>
      </c>
      <c r="M26" s="547">
        <v>3176</v>
      </c>
      <c r="N26" s="547">
        <v>2860</v>
      </c>
      <c r="O26" s="593">
        <v>0</v>
      </c>
      <c r="P26" s="533">
        <f>SUM(D26:O26)</f>
        <v>65515</v>
      </c>
      <c r="Q26" s="272"/>
      <c r="R26" s="327"/>
      <c r="S26" s="327" t="s">
        <v>15</v>
      </c>
    </row>
    <row r="27" spans="1:19" s="338" customFormat="1" ht="15.75" customHeight="1">
      <c r="A27" s="272"/>
      <c r="B27" s="327"/>
      <c r="C27" s="328" t="s">
        <v>16</v>
      </c>
      <c r="D27" s="546">
        <v>0</v>
      </c>
      <c r="E27" s="547">
        <v>0</v>
      </c>
      <c r="F27" s="547">
        <v>0</v>
      </c>
      <c r="G27" s="547">
        <v>0</v>
      </c>
      <c r="H27" s="547">
        <v>0</v>
      </c>
      <c r="I27" s="547">
        <v>0</v>
      </c>
      <c r="J27" s="547">
        <v>0</v>
      </c>
      <c r="K27" s="547">
        <v>0</v>
      </c>
      <c r="L27" s="547">
        <v>0</v>
      </c>
      <c r="M27" s="547">
        <v>1000</v>
      </c>
      <c r="N27" s="547">
        <v>0</v>
      </c>
      <c r="O27" s="593">
        <v>0</v>
      </c>
      <c r="P27" s="533">
        <f>SUM(D27:O27)</f>
        <v>1000</v>
      </c>
      <c r="Q27" s="272"/>
      <c r="R27" s="327"/>
      <c r="S27" s="327" t="s">
        <v>16</v>
      </c>
    </row>
    <row r="28" spans="1:19" s="338" customFormat="1" ht="15.75" customHeight="1">
      <c r="A28" s="601"/>
      <c r="B28" s="1075" t="s">
        <v>25</v>
      </c>
      <c r="C28" s="1076"/>
      <c r="D28" s="598">
        <f>SUM(D29:D30)</f>
        <v>0</v>
      </c>
      <c r="E28" s="599">
        <f t="shared" ref="E28:P28" si="11">SUM(E29:E30)</f>
        <v>0</v>
      </c>
      <c r="F28" s="599">
        <f t="shared" si="11"/>
        <v>0</v>
      </c>
      <c r="G28" s="599">
        <f t="shared" si="11"/>
        <v>0</v>
      </c>
      <c r="H28" s="599">
        <f t="shared" si="11"/>
        <v>8060</v>
      </c>
      <c r="I28" s="599">
        <f t="shared" si="11"/>
        <v>3044</v>
      </c>
      <c r="J28" s="599">
        <f t="shared" si="11"/>
        <v>0</v>
      </c>
      <c r="K28" s="599">
        <f t="shared" si="11"/>
        <v>0</v>
      </c>
      <c r="L28" s="599">
        <f t="shared" si="11"/>
        <v>0</v>
      </c>
      <c r="M28" s="599">
        <f t="shared" si="11"/>
        <v>14955</v>
      </c>
      <c r="N28" s="599">
        <f t="shared" si="11"/>
        <v>1440</v>
      </c>
      <c r="O28" s="599">
        <f t="shared" si="11"/>
        <v>2950</v>
      </c>
      <c r="P28" s="600">
        <f t="shared" si="11"/>
        <v>30449</v>
      </c>
      <c r="Q28" s="601"/>
      <c r="R28" s="1075" t="s">
        <v>25</v>
      </c>
      <c r="S28" s="1075"/>
    </row>
    <row r="29" spans="1:19" s="338" customFormat="1" ht="15.75" customHeight="1">
      <c r="A29" s="272"/>
      <c r="B29" s="327"/>
      <c r="C29" s="328" t="s">
        <v>15</v>
      </c>
      <c r="D29" s="546">
        <v>0</v>
      </c>
      <c r="E29" s="547">
        <v>0</v>
      </c>
      <c r="F29" s="547">
        <v>0</v>
      </c>
      <c r="G29" s="547">
        <v>0</v>
      </c>
      <c r="H29" s="547">
        <v>8060</v>
      </c>
      <c r="I29" s="547">
        <v>3000</v>
      </c>
      <c r="J29" s="547">
        <v>0</v>
      </c>
      <c r="K29" s="547">
        <v>0</v>
      </c>
      <c r="L29" s="547">
        <v>0</v>
      </c>
      <c r="M29" s="547">
        <v>14955</v>
      </c>
      <c r="N29" s="547">
        <v>1440</v>
      </c>
      <c r="O29" s="593">
        <v>2950</v>
      </c>
      <c r="P29" s="533">
        <f>SUM(D29:O29)</f>
        <v>30405</v>
      </c>
      <c r="Q29" s="272"/>
      <c r="R29" s="327"/>
      <c r="S29" s="327" t="s">
        <v>15</v>
      </c>
    </row>
    <row r="30" spans="1:19" s="338" customFormat="1" ht="15.75" customHeight="1">
      <c r="A30" s="272"/>
      <c r="B30" s="327"/>
      <c r="C30" s="328" t="s">
        <v>16</v>
      </c>
      <c r="D30" s="546">
        <v>0</v>
      </c>
      <c r="E30" s="547">
        <v>0</v>
      </c>
      <c r="F30" s="547">
        <v>0</v>
      </c>
      <c r="G30" s="547">
        <v>0</v>
      </c>
      <c r="H30" s="547">
        <v>0</v>
      </c>
      <c r="I30" s="547">
        <v>44</v>
      </c>
      <c r="J30" s="547">
        <v>0</v>
      </c>
      <c r="K30" s="547">
        <v>0</v>
      </c>
      <c r="L30" s="547">
        <v>0</v>
      </c>
      <c r="M30" s="547">
        <v>0</v>
      </c>
      <c r="N30" s="547">
        <v>0</v>
      </c>
      <c r="O30" s="593">
        <v>0</v>
      </c>
      <c r="P30" s="533">
        <f>SUM(D30:O30)</f>
        <v>44</v>
      </c>
      <c r="Q30" s="272"/>
      <c r="R30" s="327"/>
      <c r="S30" s="327" t="s">
        <v>16</v>
      </c>
    </row>
    <row r="31" spans="1:19" s="338" customFormat="1" ht="15.75" customHeight="1">
      <c r="A31" s="601"/>
      <c r="B31" s="1075" t="s">
        <v>28</v>
      </c>
      <c r="C31" s="1076"/>
      <c r="D31" s="598">
        <f>SUM(D32:D33)</f>
        <v>0</v>
      </c>
      <c r="E31" s="599">
        <f t="shared" ref="E31:P31" si="12">SUM(E32:E33)</f>
        <v>0</v>
      </c>
      <c r="F31" s="599">
        <f t="shared" si="12"/>
        <v>0</v>
      </c>
      <c r="G31" s="599">
        <f t="shared" si="12"/>
        <v>0</v>
      </c>
      <c r="H31" s="599">
        <f t="shared" si="12"/>
        <v>0</v>
      </c>
      <c r="I31" s="599">
        <f t="shared" si="12"/>
        <v>0</v>
      </c>
      <c r="J31" s="599">
        <f t="shared" si="12"/>
        <v>0</v>
      </c>
      <c r="K31" s="599">
        <f t="shared" si="12"/>
        <v>20640</v>
      </c>
      <c r="L31" s="599">
        <f t="shared" si="12"/>
        <v>181211</v>
      </c>
      <c r="M31" s="599">
        <f t="shared" si="12"/>
        <v>414724.51</v>
      </c>
      <c r="N31" s="599">
        <f t="shared" si="12"/>
        <v>153562</v>
      </c>
      <c r="O31" s="599">
        <f t="shared" si="12"/>
        <v>561</v>
      </c>
      <c r="P31" s="600">
        <f t="shared" si="12"/>
        <v>770698.51</v>
      </c>
      <c r="Q31" s="601"/>
      <c r="R31" s="1075" t="s">
        <v>28</v>
      </c>
      <c r="S31" s="1075"/>
    </row>
    <row r="32" spans="1:19" s="338" customFormat="1" ht="15.75" customHeight="1">
      <c r="A32" s="272"/>
      <c r="B32" s="327"/>
      <c r="C32" s="328" t="s">
        <v>15</v>
      </c>
      <c r="D32" s="546">
        <v>0</v>
      </c>
      <c r="E32" s="547">
        <v>0</v>
      </c>
      <c r="F32" s="547">
        <v>0</v>
      </c>
      <c r="G32" s="547">
        <v>0</v>
      </c>
      <c r="H32" s="547">
        <v>0</v>
      </c>
      <c r="I32" s="547">
        <v>0</v>
      </c>
      <c r="J32" s="547">
        <v>0</v>
      </c>
      <c r="K32" s="547">
        <v>20640</v>
      </c>
      <c r="L32" s="547">
        <v>180071</v>
      </c>
      <c r="M32" s="547">
        <v>414724.41000000003</v>
      </c>
      <c r="N32" s="547">
        <v>153562</v>
      </c>
      <c r="O32" s="593">
        <v>561</v>
      </c>
      <c r="P32" s="533">
        <f>SUM(D32:O32)</f>
        <v>769558.41</v>
      </c>
      <c r="Q32" s="272"/>
      <c r="R32" s="327"/>
      <c r="S32" s="327" t="s">
        <v>15</v>
      </c>
    </row>
    <row r="33" spans="1:19" s="338" customFormat="1" ht="15.75" customHeight="1">
      <c r="A33" s="272"/>
      <c r="B33" s="327"/>
      <c r="C33" s="328" t="s">
        <v>148</v>
      </c>
      <c r="D33" s="546">
        <v>0</v>
      </c>
      <c r="E33" s="547">
        <v>0</v>
      </c>
      <c r="F33" s="547">
        <v>0</v>
      </c>
      <c r="G33" s="547">
        <v>0</v>
      </c>
      <c r="H33" s="547">
        <v>0</v>
      </c>
      <c r="I33" s="547">
        <v>0</v>
      </c>
      <c r="J33" s="547">
        <v>0</v>
      </c>
      <c r="K33" s="547">
        <v>0</v>
      </c>
      <c r="L33" s="547">
        <v>1140</v>
      </c>
      <c r="M33" s="547">
        <v>0.1</v>
      </c>
      <c r="N33" s="547">
        <v>0</v>
      </c>
      <c r="O33" s="593">
        <v>0</v>
      </c>
      <c r="P33" s="533">
        <f>SUM(D33:O33)</f>
        <v>1140.0999999999999</v>
      </c>
      <c r="Q33" s="272"/>
      <c r="R33" s="327"/>
      <c r="S33" s="570" t="s">
        <v>107</v>
      </c>
    </row>
    <row r="34" spans="1:19" s="338" customFormat="1" ht="15.75" customHeight="1">
      <c r="A34" s="601"/>
      <c r="B34" s="1075" t="s">
        <v>29</v>
      </c>
      <c r="C34" s="1076"/>
      <c r="D34" s="598">
        <f>SUM(D35:D36)</f>
        <v>0</v>
      </c>
      <c r="E34" s="599">
        <f t="shared" ref="E34:P34" si="13">SUM(E35:E36)</f>
        <v>2950</v>
      </c>
      <c r="F34" s="599">
        <f t="shared" si="13"/>
        <v>0</v>
      </c>
      <c r="G34" s="599">
        <f t="shared" si="13"/>
        <v>0</v>
      </c>
      <c r="H34" s="599">
        <f t="shared" si="13"/>
        <v>0</v>
      </c>
      <c r="I34" s="599">
        <f t="shared" si="13"/>
        <v>0</v>
      </c>
      <c r="J34" s="599">
        <f t="shared" si="13"/>
        <v>0</v>
      </c>
      <c r="K34" s="599">
        <f t="shared" si="13"/>
        <v>0</v>
      </c>
      <c r="L34" s="599">
        <f t="shared" si="13"/>
        <v>0</v>
      </c>
      <c r="M34" s="599">
        <f t="shared" si="13"/>
        <v>14955</v>
      </c>
      <c r="N34" s="599">
        <f t="shared" si="13"/>
        <v>0</v>
      </c>
      <c r="O34" s="599">
        <f t="shared" si="13"/>
        <v>0</v>
      </c>
      <c r="P34" s="600">
        <f t="shared" si="13"/>
        <v>17905</v>
      </c>
      <c r="Q34" s="601"/>
      <c r="R34" s="1075" t="s">
        <v>29</v>
      </c>
      <c r="S34" s="1075"/>
    </row>
    <row r="35" spans="1:19" s="338" customFormat="1" ht="15.75" customHeight="1">
      <c r="A35" s="272"/>
      <c r="B35" s="327"/>
      <c r="C35" s="328" t="s">
        <v>149</v>
      </c>
      <c r="D35" s="546">
        <v>0</v>
      </c>
      <c r="E35" s="547">
        <v>2950</v>
      </c>
      <c r="F35" s="547">
        <v>0</v>
      </c>
      <c r="G35" s="547">
        <v>0</v>
      </c>
      <c r="H35" s="547">
        <v>0</v>
      </c>
      <c r="I35" s="547">
        <v>0</v>
      </c>
      <c r="J35" s="547">
        <v>0</v>
      </c>
      <c r="K35" s="547">
        <v>0</v>
      </c>
      <c r="L35" s="547">
        <v>0</v>
      </c>
      <c r="M35" s="547">
        <v>0</v>
      </c>
      <c r="N35" s="547">
        <v>0</v>
      </c>
      <c r="O35" s="593">
        <v>0</v>
      </c>
      <c r="P35" s="533">
        <f>SUM(D35:O35)</f>
        <v>2950</v>
      </c>
      <c r="Q35" s="272"/>
      <c r="R35" s="327"/>
      <c r="S35" s="570" t="s">
        <v>106</v>
      </c>
    </row>
    <row r="36" spans="1:19" s="338" customFormat="1" ht="15.75" customHeight="1">
      <c r="A36" s="325" t="s">
        <v>12</v>
      </c>
      <c r="B36" s="327"/>
      <c r="C36" s="328" t="s">
        <v>16</v>
      </c>
      <c r="D36" s="546">
        <v>0</v>
      </c>
      <c r="E36" s="547">
        <v>0</v>
      </c>
      <c r="F36" s="547">
        <v>0</v>
      </c>
      <c r="G36" s="547">
        <v>0</v>
      </c>
      <c r="H36" s="547">
        <v>0</v>
      </c>
      <c r="I36" s="547">
        <v>0</v>
      </c>
      <c r="J36" s="547">
        <v>0</v>
      </c>
      <c r="K36" s="547">
        <v>0</v>
      </c>
      <c r="L36" s="547">
        <v>0</v>
      </c>
      <c r="M36" s="547">
        <v>14955</v>
      </c>
      <c r="N36" s="547">
        <v>0</v>
      </c>
      <c r="O36" s="593">
        <v>0</v>
      </c>
      <c r="P36" s="533">
        <f>SUM(D36:O36)</f>
        <v>14955</v>
      </c>
      <c r="Q36" s="325" t="s">
        <v>12</v>
      </c>
      <c r="R36" s="327"/>
      <c r="S36" s="327" t="s">
        <v>16</v>
      </c>
    </row>
    <row r="37" spans="1:19" s="338" customFormat="1" ht="15.75" customHeight="1">
      <c r="A37" s="601"/>
      <c r="B37" s="1075" t="s">
        <v>30</v>
      </c>
      <c r="C37" s="1076"/>
      <c r="D37" s="598">
        <f>D38</f>
        <v>36365</v>
      </c>
      <c r="E37" s="599">
        <f t="shared" ref="E37:P37" si="14">E38</f>
        <v>0</v>
      </c>
      <c r="F37" s="599">
        <f t="shared" si="14"/>
        <v>0</v>
      </c>
      <c r="G37" s="599">
        <f t="shared" si="14"/>
        <v>0</v>
      </c>
      <c r="H37" s="599">
        <f t="shared" si="14"/>
        <v>0</v>
      </c>
      <c r="I37" s="599">
        <f t="shared" si="14"/>
        <v>0</v>
      </c>
      <c r="J37" s="599">
        <f t="shared" si="14"/>
        <v>0</v>
      </c>
      <c r="K37" s="599">
        <f t="shared" si="14"/>
        <v>0</v>
      </c>
      <c r="L37" s="599">
        <f t="shared" si="14"/>
        <v>0</v>
      </c>
      <c r="M37" s="599">
        <f t="shared" si="14"/>
        <v>0</v>
      </c>
      <c r="N37" s="599">
        <f t="shared" si="14"/>
        <v>0</v>
      </c>
      <c r="O37" s="599">
        <f t="shared" si="14"/>
        <v>0</v>
      </c>
      <c r="P37" s="600">
        <f t="shared" si="14"/>
        <v>36365</v>
      </c>
      <c r="Q37" s="601"/>
      <c r="R37" s="1075" t="s">
        <v>30</v>
      </c>
      <c r="S37" s="1075"/>
    </row>
    <row r="38" spans="1:19" s="338" customFormat="1" ht="15.75" customHeight="1">
      <c r="A38" s="325" t="s">
        <v>12</v>
      </c>
      <c r="B38" s="327"/>
      <c r="C38" s="328" t="s">
        <v>16</v>
      </c>
      <c r="D38" s="546">
        <v>36365</v>
      </c>
      <c r="E38" s="547">
        <v>0</v>
      </c>
      <c r="F38" s="547">
        <v>0</v>
      </c>
      <c r="G38" s="547">
        <v>0</v>
      </c>
      <c r="H38" s="547">
        <v>0</v>
      </c>
      <c r="I38" s="547">
        <v>0</v>
      </c>
      <c r="J38" s="547">
        <v>0</v>
      </c>
      <c r="K38" s="547">
        <v>0</v>
      </c>
      <c r="L38" s="547">
        <v>0</v>
      </c>
      <c r="M38" s="547">
        <v>0</v>
      </c>
      <c r="N38" s="547">
        <v>0</v>
      </c>
      <c r="O38" s="593">
        <v>0</v>
      </c>
      <c r="P38" s="533">
        <f t="shared" ref="P38:P45" si="15">SUM(D38:O38)</f>
        <v>36365</v>
      </c>
      <c r="Q38" s="325" t="s">
        <v>12</v>
      </c>
      <c r="R38" s="327"/>
      <c r="S38" s="327" t="s">
        <v>16</v>
      </c>
    </row>
    <row r="39" spans="1:19" s="338" customFormat="1" ht="28.5" customHeight="1">
      <c r="A39" s="597" t="s">
        <v>12</v>
      </c>
      <c r="B39" s="1077" t="s">
        <v>150</v>
      </c>
      <c r="C39" s="1078"/>
      <c r="D39" s="598">
        <f>D40</f>
        <v>0</v>
      </c>
      <c r="E39" s="599">
        <f t="shared" ref="E39:P39" si="16">E40</f>
        <v>0</v>
      </c>
      <c r="F39" s="599">
        <f t="shared" si="16"/>
        <v>0</v>
      </c>
      <c r="G39" s="599">
        <f t="shared" si="16"/>
        <v>0</v>
      </c>
      <c r="H39" s="599">
        <f t="shared" si="16"/>
        <v>0</v>
      </c>
      <c r="I39" s="599">
        <f t="shared" si="16"/>
        <v>0</v>
      </c>
      <c r="J39" s="599">
        <f t="shared" si="16"/>
        <v>0</v>
      </c>
      <c r="K39" s="599">
        <f t="shared" si="16"/>
        <v>0</v>
      </c>
      <c r="L39" s="599">
        <f t="shared" si="16"/>
        <v>81398</v>
      </c>
      <c r="M39" s="599">
        <f t="shared" si="16"/>
        <v>38908.33</v>
      </c>
      <c r="N39" s="599">
        <f t="shared" si="16"/>
        <v>0</v>
      </c>
      <c r="O39" s="599">
        <f t="shared" si="16"/>
        <v>0</v>
      </c>
      <c r="P39" s="600">
        <f t="shared" si="16"/>
        <v>120306.33</v>
      </c>
      <c r="Q39" s="597" t="s">
        <v>12</v>
      </c>
      <c r="R39" s="1075" t="s">
        <v>151</v>
      </c>
      <c r="S39" s="1075"/>
    </row>
    <row r="40" spans="1:19" s="338" customFormat="1" ht="15.75" customHeight="1">
      <c r="A40" s="325" t="s">
        <v>12</v>
      </c>
      <c r="B40" s="327"/>
      <c r="C40" s="328" t="s">
        <v>15</v>
      </c>
      <c r="D40" s="546">
        <v>0</v>
      </c>
      <c r="E40" s="547">
        <v>0</v>
      </c>
      <c r="F40" s="547">
        <v>0</v>
      </c>
      <c r="G40" s="547">
        <v>0</v>
      </c>
      <c r="H40" s="547">
        <v>0</v>
      </c>
      <c r="I40" s="547">
        <v>0</v>
      </c>
      <c r="J40" s="547">
        <v>0</v>
      </c>
      <c r="K40" s="547">
        <v>0</v>
      </c>
      <c r="L40" s="547">
        <v>81398</v>
      </c>
      <c r="M40" s="547">
        <v>38908.33</v>
      </c>
      <c r="N40" s="547">
        <v>0</v>
      </c>
      <c r="O40" s="593">
        <v>0</v>
      </c>
      <c r="P40" s="533">
        <f t="shared" si="15"/>
        <v>120306.33</v>
      </c>
      <c r="Q40" s="325" t="s">
        <v>12</v>
      </c>
      <c r="R40" s="327"/>
      <c r="S40" s="327" t="s">
        <v>15</v>
      </c>
    </row>
    <row r="41" spans="1:19" s="338" customFormat="1" ht="15.75" customHeight="1">
      <c r="A41" s="597"/>
      <c r="B41" s="1079" t="s">
        <v>32</v>
      </c>
      <c r="C41" s="1079"/>
      <c r="D41" s="598">
        <f>SUM(D42:D43)</f>
        <v>0</v>
      </c>
      <c r="E41" s="599">
        <f t="shared" ref="E41:P41" si="17">SUM(E42:E43)</f>
        <v>0</v>
      </c>
      <c r="F41" s="599">
        <f t="shared" si="17"/>
        <v>1500</v>
      </c>
      <c r="G41" s="599">
        <f t="shared" si="17"/>
        <v>0</v>
      </c>
      <c r="H41" s="599">
        <f t="shared" si="17"/>
        <v>0</v>
      </c>
      <c r="I41" s="599">
        <f t="shared" si="17"/>
        <v>0</v>
      </c>
      <c r="J41" s="599">
        <f t="shared" si="17"/>
        <v>0</v>
      </c>
      <c r="K41" s="599">
        <f t="shared" si="17"/>
        <v>1000</v>
      </c>
      <c r="L41" s="599">
        <f t="shared" si="17"/>
        <v>0</v>
      </c>
      <c r="M41" s="599">
        <f t="shared" si="17"/>
        <v>32417.26</v>
      </c>
      <c r="N41" s="599">
        <f t="shared" si="17"/>
        <v>48969</v>
      </c>
      <c r="O41" s="599">
        <f t="shared" si="17"/>
        <v>79439</v>
      </c>
      <c r="P41" s="600">
        <f t="shared" si="17"/>
        <v>163325.26</v>
      </c>
      <c r="Q41" s="597"/>
      <c r="R41" s="1079" t="s">
        <v>32</v>
      </c>
      <c r="S41" s="1079"/>
    </row>
    <row r="42" spans="1:19" s="338" customFormat="1" ht="15.75" customHeight="1">
      <c r="A42" s="325"/>
      <c r="B42" s="329"/>
      <c r="C42" s="330" t="s">
        <v>15</v>
      </c>
      <c r="D42" s="546">
        <v>0</v>
      </c>
      <c r="E42" s="547">
        <v>0</v>
      </c>
      <c r="F42" s="547">
        <v>1500</v>
      </c>
      <c r="G42" s="547">
        <v>0</v>
      </c>
      <c r="H42" s="547">
        <v>0</v>
      </c>
      <c r="I42" s="547">
        <v>0</v>
      </c>
      <c r="J42" s="547">
        <v>0</v>
      </c>
      <c r="K42" s="547">
        <v>0</v>
      </c>
      <c r="L42" s="547">
        <v>0</v>
      </c>
      <c r="M42" s="547">
        <v>32417.26</v>
      </c>
      <c r="N42" s="547">
        <v>48969</v>
      </c>
      <c r="O42" s="593">
        <v>79439</v>
      </c>
      <c r="P42" s="533">
        <f t="shared" si="15"/>
        <v>162325.26</v>
      </c>
      <c r="Q42" s="325"/>
      <c r="R42" s="329"/>
      <c r="S42" s="329" t="s">
        <v>15</v>
      </c>
    </row>
    <row r="43" spans="1:19" s="338" customFormat="1" ht="15.75" customHeight="1">
      <c r="A43" s="325"/>
      <c r="B43" s="327"/>
      <c r="C43" s="328" t="s">
        <v>16</v>
      </c>
      <c r="D43" s="546">
        <v>0</v>
      </c>
      <c r="E43" s="547">
        <v>0</v>
      </c>
      <c r="F43" s="547">
        <v>0</v>
      </c>
      <c r="G43" s="547">
        <v>0</v>
      </c>
      <c r="H43" s="547">
        <v>0</v>
      </c>
      <c r="I43" s="547">
        <v>0</v>
      </c>
      <c r="J43" s="547">
        <v>0</v>
      </c>
      <c r="K43" s="547">
        <v>1000</v>
      </c>
      <c r="L43" s="547">
        <v>0</v>
      </c>
      <c r="M43" s="547">
        <v>0</v>
      </c>
      <c r="N43" s="547">
        <v>0</v>
      </c>
      <c r="O43" s="593">
        <v>0</v>
      </c>
      <c r="P43" s="533">
        <f t="shared" si="15"/>
        <v>1000</v>
      </c>
      <c r="Q43" s="325"/>
      <c r="R43" s="327"/>
      <c r="S43" s="327" t="s">
        <v>16</v>
      </c>
    </row>
    <row r="44" spans="1:19" s="338" customFormat="1" ht="15.75" customHeight="1">
      <c r="A44" s="597"/>
      <c r="B44" s="1079" t="s">
        <v>33</v>
      </c>
      <c r="C44" s="1080"/>
      <c r="D44" s="598">
        <f>D45</f>
        <v>0</v>
      </c>
      <c r="E44" s="599">
        <f t="shared" ref="E44:P44" si="18">E45</f>
        <v>0</v>
      </c>
      <c r="F44" s="599">
        <f t="shared" si="18"/>
        <v>0</v>
      </c>
      <c r="G44" s="599">
        <f t="shared" si="18"/>
        <v>0</v>
      </c>
      <c r="H44" s="599">
        <f t="shared" si="18"/>
        <v>0</v>
      </c>
      <c r="I44" s="599">
        <f t="shared" si="18"/>
        <v>0</v>
      </c>
      <c r="J44" s="599">
        <f t="shared" si="18"/>
        <v>0</v>
      </c>
      <c r="K44" s="599">
        <f t="shared" si="18"/>
        <v>0</v>
      </c>
      <c r="L44" s="599">
        <f t="shared" si="18"/>
        <v>0</v>
      </c>
      <c r="M44" s="599">
        <f t="shared" si="18"/>
        <v>0</v>
      </c>
      <c r="N44" s="599">
        <f t="shared" si="18"/>
        <v>356220</v>
      </c>
      <c r="O44" s="599">
        <f t="shared" si="18"/>
        <v>4350</v>
      </c>
      <c r="P44" s="600">
        <f t="shared" si="18"/>
        <v>360570</v>
      </c>
      <c r="Q44" s="597"/>
      <c r="R44" s="1079" t="s">
        <v>33</v>
      </c>
      <c r="S44" s="1079"/>
    </row>
    <row r="45" spans="1:19" s="338" customFormat="1" ht="15.75" customHeight="1">
      <c r="A45" s="325"/>
      <c r="B45" s="327"/>
      <c r="C45" s="328" t="s">
        <v>15</v>
      </c>
      <c r="D45" s="546">
        <v>0</v>
      </c>
      <c r="E45" s="547">
        <v>0</v>
      </c>
      <c r="F45" s="547">
        <v>0</v>
      </c>
      <c r="G45" s="547">
        <v>0</v>
      </c>
      <c r="H45" s="547">
        <v>0</v>
      </c>
      <c r="I45" s="547">
        <v>0</v>
      </c>
      <c r="J45" s="547">
        <v>0</v>
      </c>
      <c r="K45" s="547">
        <v>0</v>
      </c>
      <c r="L45" s="547">
        <v>0</v>
      </c>
      <c r="M45" s="547">
        <v>0</v>
      </c>
      <c r="N45" s="547">
        <v>356220</v>
      </c>
      <c r="O45" s="593">
        <v>4350</v>
      </c>
      <c r="P45" s="533">
        <f t="shared" si="15"/>
        <v>360570</v>
      </c>
      <c r="Q45" s="325"/>
      <c r="R45" s="327"/>
      <c r="S45" s="327" t="s">
        <v>15</v>
      </c>
    </row>
    <row r="46" spans="1:19" ht="15.6" customHeight="1">
      <c r="A46" s="341" t="s">
        <v>34</v>
      </c>
      <c r="B46" s="347"/>
      <c r="C46" s="348"/>
      <c r="D46" s="551">
        <f>D47+D48</f>
        <v>3139608</v>
      </c>
      <c r="E46" s="551">
        <f t="shared" ref="E46:P46" si="19">E47+E48</f>
        <v>2882</v>
      </c>
      <c r="F46" s="551">
        <f t="shared" si="19"/>
        <v>11786</v>
      </c>
      <c r="G46" s="551">
        <f t="shared" si="19"/>
        <v>266313</v>
      </c>
      <c r="H46" s="551">
        <f t="shared" si="19"/>
        <v>10460.1</v>
      </c>
      <c r="I46" s="551">
        <f t="shared" si="19"/>
        <v>216472</v>
      </c>
      <c r="J46" s="551">
        <f t="shared" si="19"/>
        <v>482020</v>
      </c>
      <c r="K46" s="551">
        <f t="shared" si="19"/>
        <v>7198</v>
      </c>
      <c r="L46" s="551">
        <f t="shared" si="19"/>
        <v>14475</v>
      </c>
      <c r="M46" s="551">
        <f t="shared" si="19"/>
        <v>571782</v>
      </c>
      <c r="N46" s="551">
        <f t="shared" si="19"/>
        <v>307860</v>
      </c>
      <c r="O46" s="609">
        <f t="shared" si="19"/>
        <v>47950</v>
      </c>
      <c r="P46" s="610">
        <f t="shared" si="19"/>
        <v>5078806.0999999996</v>
      </c>
      <c r="Q46" s="341" t="s">
        <v>34</v>
      </c>
      <c r="R46" s="347"/>
      <c r="S46" s="347"/>
    </row>
    <row r="47" spans="1:19" s="338" customFormat="1" ht="15.6" customHeight="1">
      <c r="A47" s="279" t="s">
        <v>12</v>
      </c>
      <c r="B47" s="281"/>
      <c r="C47" s="330" t="s">
        <v>15</v>
      </c>
      <c r="D47" s="548">
        <f>D50+D53+D56+D61+D63</f>
        <v>69515</v>
      </c>
      <c r="E47" s="548">
        <f t="shared" ref="E47:P47" si="20">E50+E53+E56+E61+E63</f>
        <v>320</v>
      </c>
      <c r="F47" s="548">
        <f t="shared" si="20"/>
        <v>8000</v>
      </c>
      <c r="G47" s="548">
        <f t="shared" si="20"/>
        <v>102533</v>
      </c>
      <c r="H47" s="548">
        <f t="shared" si="20"/>
        <v>10460</v>
      </c>
      <c r="I47" s="548">
        <f t="shared" si="20"/>
        <v>207700</v>
      </c>
      <c r="J47" s="548">
        <f t="shared" si="20"/>
        <v>209700</v>
      </c>
      <c r="K47" s="548">
        <f t="shared" si="20"/>
        <v>300</v>
      </c>
      <c r="L47" s="548">
        <f t="shared" si="20"/>
        <v>14260</v>
      </c>
      <c r="M47" s="548">
        <f t="shared" si="20"/>
        <v>570768</v>
      </c>
      <c r="N47" s="548">
        <f t="shared" si="20"/>
        <v>291110</v>
      </c>
      <c r="O47" s="594">
        <f t="shared" si="20"/>
        <v>34035</v>
      </c>
      <c r="P47" s="550">
        <f t="shared" si="20"/>
        <v>1518701</v>
      </c>
      <c r="Q47" s="279" t="s">
        <v>12</v>
      </c>
      <c r="R47" s="281"/>
      <c r="S47" s="329" t="s">
        <v>15</v>
      </c>
    </row>
    <row r="48" spans="1:19" s="338" customFormat="1" ht="15.6" customHeight="1">
      <c r="A48" s="279" t="s">
        <v>12</v>
      </c>
      <c r="B48" s="282"/>
      <c r="C48" s="283" t="s">
        <v>16</v>
      </c>
      <c r="D48" s="548">
        <f>D51+D54+D57+D59</f>
        <v>3070093</v>
      </c>
      <c r="E48" s="548">
        <f t="shared" ref="E48:O48" si="21">E51+E54+E57+E59</f>
        <v>2562</v>
      </c>
      <c r="F48" s="548">
        <f t="shared" si="21"/>
        <v>3786</v>
      </c>
      <c r="G48" s="548">
        <f t="shared" si="21"/>
        <v>163780</v>
      </c>
      <c r="H48" s="548">
        <f t="shared" si="21"/>
        <v>0.1</v>
      </c>
      <c r="I48" s="548">
        <f t="shared" si="21"/>
        <v>8772</v>
      </c>
      <c r="J48" s="548">
        <f t="shared" si="21"/>
        <v>272320</v>
      </c>
      <c r="K48" s="548">
        <f t="shared" si="21"/>
        <v>6898</v>
      </c>
      <c r="L48" s="548">
        <f t="shared" si="21"/>
        <v>215</v>
      </c>
      <c r="M48" s="548">
        <f t="shared" si="21"/>
        <v>1014</v>
      </c>
      <c r="N48" s="548">
        <f t="shared" si="21"/>
        <v>16750</v>
      </c>
      <c r="O48" s="594">
        <f t="shared" si="21"/>
        <v>13915</v>
      </c>
      <c r="P48" s="550">
        <f>P51+P54+P57+P59</f>
        <v>3560105.1</v>
      </c>
      <c r="Q48" s="279" t="s">
        <v>12</v>
      </c>
      <c r="R48" s="282"/>
      <c r="S48" s="284" t="s">
        <v>16</v>
      </c>
    </row>
    <row r="49" spans="1:19" s="338" customFormat="1" ht="15.6" customHeight="1">
      <c r="A49" s="597" t="s">
        <v>12</v>
      </c>
      <c r="B49" s="601" t="s">
        <v>35</v>
      </c>
      <c r="C49" s="602"/>
      <c r="D49" s="598">
        <f>SUM(D50:D51)</f>
        <v>3113140</v>
      </c>
      <c r="E49" s="599">
        <f t="shared" ref="E49:P49" si="22">SUM(E50:E51)</f>
        <v>0</v>
      </c>
      <c r="F49" s="599">
        <f t="shared" si="22"/>
        <v>0</v>
      </c>
      <c r="G49" s="599">
        <f t="shared" si="22"/>
        <v>251200</v>
      </c>
      <c r="H49" s="599">
        <f t="shared" si="22"/>
        <v>0</v>
      </c>
      <c r="I49" s="599">
        <f t="shared" si="22"/>
        <v>200000</v>
      </c>
      <c r="J49" s="599">
        <f t="shared" si="22"/>
        <v>462000</v>
      </c>
      <c r="K49" s="599">
        <f t="shared" si="22"/>
        <v>0</v>
      </c>
      <c r="L49" s="599">
        <f t="shared" si="22"/>
        <v>15</v>
      </c>
      <c r="M49" s="599">
        <f t="shared" si="22"/>
        <v>531600</v>
      </c>
      <c r="N49" s="599">
        <f t="shared" si="22"/>
        <v>235100</v>
      </c>
      <c r="O49" s="599">
        <f t="shared" si="22"/>
        <v>27250</v>
      </c>
      <c r="P49" s="600">
        <f t="shared" si="22"/>
        <v>4820305</v>
      </c>
      <c r="Q49" s="597" t="s">
        <v>12</v>
      </c>
      <c r="R49" s="601" t="s">
        <v>35</v>
      </c>
      <c r="S49" s="601"/>
    </row>
    <row r="50" spans="1:19" s="338" customFormat="1" ht="15.6" customHeight="1">
      <c r="A50" s="325" t="s">
        <v>12</v>
      </c>
      <c r="B50" s="272"/>
      <c r="C50" s="286" t="s">
        <v>15</v>
      </c>
      <c r="D50" s="548">
        <v>65680</v>
      </c>
      <c r="E50" s="549">
        <v>0</v>
      </c>
      <c r="F50" s="549">
        <v>0</v>
      </c>
      <c r="G50" s="549">
        <v>89100</v>
      </c>
      <c r="H50" s="549">
        <v>0</v>
      </c>
      <c r="I50" s="549">
        <v>200000</v>
      </c>
      <c r="J50" s="549">
        <v>200000</v>
      </c>
      <c r="K50" s="549">
        <v>0</v>
      </c>
      <c r="L50" s="549">
        <v>0</v>
      </c>
      <c r="M50" s="549">
        <v>531600</v>
      </c>
      <c r="N50" s="549">
        <v>235100</v>
      </c>
      <c r="O50" s="593">
        <v>16500</v>
      </c>
      <c r="P50" s="533">
        <f>SUM(D50:O50)</f>
        <v>1337980</v>
      </c>
      <c r="Q50" s="325" t="s">
        <v>12</v>
      </c>
      <c r="R50" s="272"/>
      <c r="S50" s="287" t="s">
        <v>15</v>
      </c>
    </row>
    <row r="51" spans="1:19" s="338" customFormat="1" ht="15.6" customHeight="1">
      <c r="A51" s="325" t="s">
        <v>12</v>
      </c>
      <c r="B51" s="272"/>
      <c r="C51" s="286" t="s">
        <v>16</v>
      </c>
      <c r="D51" s="548">
        <v>3047460</v>
      </c>
      <c r="E51" s="549">
        <v>0</v>
      </c>
      <c r="F51" s="549">
        <v>0</v>
      </c>
      <c r="G51" s="549">
        <v>162100</v>
      </c>
      <c r="H51" s="549">
        <v>0</v>
      </c>
      <c r="I51" s="549">
        <v>0</v>
      </c>
      <c r="J51" s="549">
        <v>262000</v>
      </c>
      <c r="K51" s="549">
        <v>0</v>
      </c>
      <c r="L51" s="549">
        <v>15</v>
      </c>
      <c r="M51" s="549">
        <v>0</v>
      </c>
      <c r="N51" s="549">
        <v>0</v>
      </c>
      <c r="O51" s="593">
        <v>10750</v>
      </c>
      <c r="P51" s="533">
        <f>SUM(D51:O51)</f>
        <v>3482325</v>
      </c>
      <c r="Q51" s="325" t="s">
        <v>12</v>
      </c>
      <c r="R51" s="272"/>
      <c r="S51" s="287" t="s">
        <v>16</v>
      </c>
    </row>
    <row r="52" spans="1:19" s="338" customFormat="1" ht="15.6" customHeight="1">
      <c r="A52" s="597" t="s">
        <v>12</v>
      </c>
      <c r="B52" s="1073" t="s">
        <v>36</v>
      </c>
      <c r="C52" s="1074"/>
      <c r="D52" s="598">
        <f>SUM(D53:D54)</f>
        <v>1385</v>
      </c>
      <c r="E52" s="599">
        <f t="shared" ref="E52:P52" si="23">SUM(E53:E54)</f>
        <v>320</v>
      </c>
      <c r="F52" s="599">
        <f t="shared" si="23"/>
        <v>0</v>
      </c>
      <c r="G52" s="599">
        <f t="shared" si="23"/>
        <v>0</v>
      </c>
      <c r="H52" s="599">
        <f t="shared" si="23"/>
        <v>0</v>
      </c>
      <c r="I52" s="599">
        <f t="shared" si="23"/>
        <v>0</v>
      </c>
      <c r="J52" s="599">
        <f t="shared" si="23"/>
        <v>0</v>
      </c>
      <c r="K52" s="599">
        <f t="shared" si="23"/>
        <v>300</v>
      </c>
      <c r="L52" s="599">
        <f t="shared" si="23"/>
        <v>2150</v>
      </c>
      <c r="M52" s="599">
        <f t="shared" si="23"/>
        <v>5998</v>
      </c>
      <c r="N52" s="599">
        <f t="shared" si="23"/>
        <v>3500</v>
      </c>
      <c r="O52" s="599">
        <f t="shared" si="23"/>
        <v>3165</v>
      </c>
      <c r="P52" s="600">
        <f t="shared" si="23"/>
        <v>16818</v>
      </c>
      <c r="Q52" s="597" t="s">
        <v>12</v>
      </c>
      <c r="R52" s="1073" t="s">
        <v>36</v>
      </c>
      <c r="S52" s="1073"/>
    </row>
    <row r="53" spans="1:19" s="338" customFormat="1" ht="15.6" customHeight="1">
      <c r="A53" s="325" t="s">
        <v>12</v>
      </c>
      <c r="B53" s="272"/>
      <c r="C53" s="286" t="s">
        <v>15</v>
      </c>
      <c r="D53" s="548">
        <v>1385</v>
      </c>
      <c r="E53" s="549">
        <v>320</v>
      </c>
      <c r="F53" s="549">
        <v>0</v>
      </c>
      <c r="G53" s="549">
        <v>0</v>
      </c>
      <c r="H53" s="549">
        <v>0</v>
      </c>
      <c r="I53" s="549">
        <v>0</v>
      </c>
      <c r="J53" s="549">
        <v>0</v>
      </c>
      <c r="K53" s="549">
        <v>300</v>
      </c>
      <c r="L53" s="549">
        <v>2150</v>
      </c>
      <c r="M53" s="549">
        <v>5998</v>
      </c>
      <c r="N53" s="549">
        <v>2600</v>
      </c>
      <c r="O53" s="593">
        <v>0</v>
      </c>
      <c r="P53" s="533">
        <f>SUM(D53:O53)</f>
        <v>12753</v>
      </c>
      <c r="Q53" s="325" t="s">
        <v>12</v>
      </c>
      <c r="R53" s="272"/>
      <c r="S53" s="287" t="s">
        <v>15</v>
      </c>
    </row>
    <row r="54" spans="1:19" s="338" customFormat="1" ht="15.6" customHeight="1">
      <c r="A54" s="325" t="s">
        <v>12</v>
      </c>
      <c r="B54" s="272"/>
      <c r="C54" s="286" t="s">
        <v>16</v>
      </c>
      <c r="D54" s="548">
        <v>0</v>
      </c>
      <c r="E54" s="549">
        <v>0</v>
      </c>
      <c r="F54" s="549">
        <v>0</v>
      </c>
      <c r="G54" s="549">
        <v>0</v>
      </c>
      <c r="H54" s="549">
        <v>0</v>
      </c>
      <c r="I54" s="549">
        <v>0</v>
      </c>
      <c r="J54" s="549">
        <v>0</v>
      </c>
      <c r="K54" s="549">
        <v>0</v>
      </c>
      <c r="L54" s="549">
        <v>0</v>
      </c>
      <c r="M54" s="549">
        <v>0</v>
      </c>
      <c r="N54" s="549">
        <v>900</v>
      </c>
      <c r="O54" s="593">
        <v>3165</v>
      </c>
      <c r="P54" s="533">
        <f>SUM(D54:O54)</f>
        <v>4065</v>
      </c>
      <c r="Q54" s="325" t="s">
        <v>12</v>
      </c>
      <c r="R54" s="272"/>
      <c r="S54" s="287" t="s">
        <v>16</v>
      </c>
    </row>
    <row r="55" spans="1:19" s="338" customFormat="1" ht="15.6" customHeight="1">
      <c r="A55" s="597" t="s">
        <v>12</v>
      </c>
      <c r="B55" s="1073" t="s">
        <v>37</v>
      </c>
      <c r="C55" s="1074"/>
      <c r="D55" s="598">
        <f>SUM(D56:D57)</f>
        <v>22633</v>
      </c>
      <c r="E55" s="599">
        <f t="shared" ref="E55:P55" si="24">SUM(E56:E57)</f>
        <v>2562</v>
      </c>
      <c r="F55" s="599">
        <f t="shared" si="24"/>
        <v>11786</v>
      </c>
      <c r="G55" s="599">
        <f t="shared" si="24"/>
        <v>15113</v>
      </c>
      <c r="H55" s="599">
        <f t="shared" si="24"/>
        <v>10460.1</v>
      </c>
      <c r="I55" s="599">
        <f t="shared" si="24"/>
        <v>16472</v>
      </c>
      <c r="J55" s="599">
        <f t="shared" si="24"/>
        <v>20020</v>
      </c>
      <c r="K55" s="599">
        <f t="shared" si="24"/>
        <v>6898</v>
      </c>
      <c r="L55" s="599">
        <f t="shared" si="24"/>
        <v>4950</v>
      </c>
      <c r="M55" s="599">
        <f t="shared" si="24"/>
        <v>9384</v>
      </c>
      <c r="N55" s="599">
        <f t="shared" si="24"/>
        <v>10160</v>
      </c>
      <c r="O55" s="599">
        <f t="shared" si="24"/>
        <v>2035</v>
      </c>
      <c r="P55" s="600">
        <f t="shared" si="24"/>
        <v>132473.1</v>
      </c>
      <c r="Q55" s="597" t="s">
        <v>12</v>
      </c>
      <c r="R55" s="1073" t="s">
        <v>37</v>
      </c>
      <c r="S55" s="1073"/>
    </row>
    <row r="56" spans="1:19" s="338" customFormat="1" ht="15.6" customHeight="1">
      <c r="A56" s="325" t="s">
        <v>12</v>
      </c>
      <c r="B56" s="272"/>
      <c r="C56" s="286" t="s">
        <v>15</v>
      </c>
      <c r="D56" s="548">
        <v>0</v>
      </c>
      <c r="E56" s="549">
        <v>0</v>
      </c>
      <c r="F56" s="549">
        <v>8000</v>
      </c>
      <c r="G56" s="549">
        <v>13433</v>
      </c>
      <c r="H56" s="549">
        <v>10460</v>
      </c>
      <c r="I56" s="549">
        <v>7700</v>
      </c>
      <c r="J56" s="549">
        <v>9700</v>
      </c>
      <c r="K56" s="549">
        <v>0</v>
      </c>
      <c r="L56" s="549">
        <v>4750</v>
      </c>
      <c r="M56" s="549">
        <v>8370</v>
      </c>
      <c r="N56" s="549">
        <v>8310</v>
      </c>
      <c r="O56" s="593">
        <v>2035</v>
      </c>
      <c r="P56" s="533">
        <f>SUM(D56:O56)</f>
        <v>72758</v>
      </c>
      <c r="Q56" s="325" t="s">
        <v>12</v>
      </c>
      <c r="R56" s="272"/>
      <c r="S56" s="287" t="s">
        <v>15</v>
      </c>
    </row>
    <row r="57" spans="1:19" s="338" customFormat="1" ht="15.6" customHeight="1">
      <c r="A57" s="325" t="s">
        <v>12</v>
      </c>
      <c r="B57" s="272"/>
      <c r="C57" s="286" t="s">
        <v>16</v>
      </c>
      <c r="D57" s="548">
        <v>22633</v>
      </c>
      <c r="E57" s="549">
        <v>2562</v>
      </c>
      <c r="F57" s="549">
        <v>3786</v>
      </c>
      <c r="G57" s="549">
        <v>1680</v>
      </c>
      <c r="H57" s="549">
        <v>0.1</v>
      </c>
      <c r="I57" s="549">
        <v>8772</v>
      </c>
      <c r="J57" s="549">
        <v>10320</v>
      </c>
      <c r="K57" s="549">
        <v>6898</v>
      </c>
      <c r="L57" s="549">
        <v>200</v>
      </c>
      <c r="M57" s="549">
        <v>1014</v>
      </c>
      <c r="N57" s="549">
        <v>1850</v>
      </c>
      <c r="O57" s="593">
        <v>0</v>
      </c>
      <c r="P57" s="533">
        <f>SUM(D57:O57)</f>
        <v>59715.1</v>
      </c>
      <c r="Q57" s="325" t="s">
        <v>12</v>
      </c>
      <c r="R57" s="272"/>
      <c r="S57" s="287" t="s">
        <v>16</v>
      </c>
    </row>
    <row r="58" spans="1:19" s="338" customFormat="1" ht="27.75" customHeight="1">
      <c r="A58" s="1012"/>
      <c r="B58" s="1013" t="s">
        <v>509</v>
      </c>
      <c r="C58" s="1011"/>
      <c r="D58" s="598">
        <f>D59</f>
        <v>0</v>
      </c>
      <c r="E58" s="599">
        <f t="shared" ref="E58:O58" si="25">E59</f>
        <v>0</v>
      </c>
      <c r="F58" s="599">
        <f t="shared" si="25"/>
        <v>0</v>
      </c>
      <c r="G58" s="599">
        <f t="shared" si="25"/>
        <v>0</v>
      </c>
      <c r="H58" s="599">
        <f t="shared" si="25"/>
        <v>0</v>
      </c>
      <c r="I58" s="599">
        <f t="shared" si="25"/>
        <v>0</v>
      </c>
      <c r="J58" s="599">
        <f t="shared" si="25"/>
        <v>0</v>
      </c>
      <c r="K58" s="599">
        <f t="shared" si="25"/>
        <v>0</v>
      </c>
      <c r="L58" s="599">
        <f t="shared" si="25"/>
        <v>0</v>
      </c>
      <c r="M58" s="599">
        <f t="shared" si="25"/>
        <v>0</v>
      </c>
      <c r="N58" s="599">
        <f t="shared" si="25"/>
        <v>14000</v>
      </c>
      <c r="O58" s="599">
        <f t="shared" si="25"/>
        <v>0</v>
      </c>
      <c r="P58" s="604">
        <f>SUM(D58:O58)</f>
        <v>14000</v>
      </c>
      <c r="Q58" s="597"/>
      <c r="R58" s="1013" t="s">
        <v>509</v>
      </c>
      <c r="S58" s="605"/>
    </row>
    <row r="59" spans="1:19" s="338" customFormat="1" ht="15.6" customHeight="1">
      <c r="A59" s="530"/>
      <c r="B59" s="272"/>
      <c r="C59" s="286" t="s">
        <v>16</v>
      </c>
      <c r="D59" s="548">
        <v>0</v>
      </c>
      <c r="E59" s="549">
        <v>0</v>
      </c>
      <c r="F59" s="549">
        <v>0</v>
      </c>
      <c r="G59" s="549">
        <v>0</v>
      </c>
      <c r="H59" s="549">
        <v>0</v>
      </c>
      <c r="I59" s="549">
        <v>0</v>
      </c>
      <c r="J59" s="549">
        <v>0</v>
      </c>
      <c r="K59" s="549">
        <v>0</v>
      </c>
      <c r="L59" s="549">
        <v>0</v>
      </c>
      <c r="M59" s="549">
        <v>0</v>
      </c>
      <c r="N59" s="549">
        <v>14000</v>
      </c>
      <c r="O59" s="593">
        <v>0</v>
      </c>
      <c r="P59" s="533">
        <f>SUM(D59:O59)</f>
        <v>14000</v>
      </c>
      <c r="Q59" s="530"/>
      <c r="R59" s="272"/>
      <c r="S59" s="287" t="s">
        <v>192</v>
      </c>
    </row>
    <row r="60" spans="1:19" s="338" customFormat="1" ht="15.6" customHeight="1">
      <c r="A60" s="597"/>
      <c r="B60" s="606" t="s">
        <v>41</v>
      </c>
      <c r="C60" s="607"/>
      <c r="D60" s="598">
        <f>D61</f>
        <v>2450</v>
      </c>
      <c r="E60" s="599">
        <f t="shared" ref="E60:P60" si="26">E61</f>
        <v>0</v>
      </c>
      <c r="F60" s="599">
        <f t="shared" si="26"/>
        <v>0</v>
      </c>
      <c r="G60" s="599">
        <f t="shared" si="26"/>
        <v>0</v>
      </c>
      <c r="H60" s="599">
        <f t="shared" si="26"/>
        <v>0</v>
      </c>
      <c r="I60" s="599">
        <f t="shared" si="26"/>
        <v>0</v>
      </c>
      <c r="J60" s="599">
        <f t="shared" si="26"/>
        <v>0</v>
      </c>
      <c r="K60" s="599">
        <f t="shared" si="26"/>
        <v>0</v>
      </c>
      <c r="L60" s="599">
        <f t="shared" si="26"/>
        <v>7360</v>
      </c>
      <c r="M60" s="599">
        <f t="shared" si="26"/>
        <v>24800</v>
      </c>
      <c r="N60" s="599">
        <f t="shared" si="26"/>
        <v>2990</v>
      </c>
      <c r="O60" s="599">
        <f t="shared" si="26"/>
        <v>15500</v>
      </c>
      <c r="P60" s="600">
        <f t="shared" si="26"/>
        <v>53100</v>
      </c>
      <c r="Q60" s="597"/>
      <c r="R60" s="606" t="s">
        <v>41</v>
      </c>
      <c r="S60" s="608"/>
    </row>
    <row r="61" spans="1:19" s="338" customFormat="1" ht="15.6" customHeight="1">
      <c r="A61" s="325"/>
      <c r="B61" s="281"/>
      <c r="C61" s="330" t="s">
        <v>15</v>
      </c>
      <c r="D61" s="548">
        <v>2450</v>
      </c>
      <c r="E61" s="549">
        <v>0</v>
      </c>
      <c r="F61" s="549">
        <v>0</v>
      </c>
      <c r="G61" s="549">
        <v>0</v>
      </c>
      <c r="H61" s="549">
        <v>0</v>
      </c>
      <c r="I61" s="549">
        <v>0</v>
      </c>
      <c r="J61" s="549">
        <v>0</v>
      </c>
      <c r="K61" s="549">
        <v>0</v>
      </c>
      <c r="L61" s="549">
        <v>7360</v>
      </c>
      <c r="M61" s="549">
        <v>24800</v>
      </c>
      <c r="N61" s="549">
        <v>2990</v>
      </c>
      <c r="O61" s="593">
        <v>15500</v>
      </c>
      <c r="P61" s="533">
        <f>SUM(D61:O61)</f>
        <v>53100</v>
      </c>
      <c r="Q61" s="325"/>
      <c r="R61" s="281"/>
      <c r="S61" s="329" t="s">
        <v>15</v>
      </c>
    </row>
    <row r="62" spans="1:19" s="338" customFormat="1" ht="15.6" customHeight="1">
      <c r="A62" s="597"/>
      <c r="B62" s="606" t="s">
        <v>190</v>
      </c>
      <c r="C62" s="607"/>
      <c r="D62" s="598">
        <f>D63</f>
        <v>0</v>
      </c>
      <c r="E62" s="599">
        <f t="shared" ref="E62:O62" si="27">E63</f>
        <v>0</v>
      </c>
      <c r="F62" s="599">
        <f t="shared" si="27"/>
        <v>0</v>
      </c>
      <c r="G62" s="599">
        <f t="shared" si="27"/>
        <v>0</v>
      </c>
      <c r="H62" s="599">
        <f t="shared" si="27"/>
        <v>0</v>
      </c>
      <c r="I62" s="599">
        <f t="shared" si="27"/>
        <v>0</v>
      </c>
      <c r="J62" s="599">
        <f t="shared" si="27"/>
        <v>0</v>
      </c>
      <c r="K62" s="599">
        <f t="shared" si="27"/>
        <v>0</v>
      </c>
      <c r="L62" s="599">
        <f t="shared" si="27"/>
        <v>0</v>
      </c>
      <c r="M62" s="599">
        <f t="shared" si="27"/>
        <v>0</v>
      </c>
      <c r="N62" s="599">
        <f t="shared" si="27"/>
        <v>42110</v>
      </c>
      <c r="O62" s="599">
        <f t="shared" si="27"/>
        <v>0</v>
      </c>
      <c r="P62" s="604">
        <f>SUM(D62:O62)</f>
        <v>42110</v>
      </c>
      <c r="Q62" s="597"/>
      <c r="R62" s="606" t="s">
        <v>190</v>
      </c>
      <c r="S62" s="608"/>
    </row>
    <row r="63" spans="1:19" s="338" customFormat="1" ht="15.6" customHeight="1">
      <c r="A63" s="530"/>
      <c r="B63" s="281"/>
      <c r="C63" s="532" t="s">
        <v>191</v>
      </c>
      <c r="D63" s="548">
        <v>0</v>
      </c>
      <c r="E63" s="549">
        <v>0</v>
      </c>
      <c r="F63" s="549">
        <v>0</v>
      </c>
      <c r="G63" s="549">
        <v>0</v>
      </c>
      <c r="H63" s="549">
        <v>0</v>
      </c>
      <c r="I63" s="549">
        <v>0</v>
      </c>
      <c r="J63" s="549">
        <v>0</v>
      </c>
      <c r="K63" s="549">
        <v>0</v>
      </c>
      <c r="L63" s="549">
        <v>0</v>
      </c>
      <c r="M63" s="549">
        <v>0</v>
      </c>
      <c r="N63" s="549">
        <v>42110</v>
      </c>
      <c r="O63" s="593">
        <v>0</v>
      </c>
      <c r="P63" s="533">
        <f>SUM(D63:O63)</f>
        <v>42110</v>
      </c>
      <c r="Q63" s="530"/>
      <c r="R63" s="281"/>
      <c r="S63" s="531" t="s">
        <v>191</v>
      </c>
    </row>
    <row r="64" spans="1:19" ht="15.6" customHeight="1">
      <c r="A64" s="341" t="s">
        <v>43</v>
      </c>
      <c r="B64" s="342"/>
      <c r="C64" s="343"/>
      <c r="D64" s="551">
        <v>0</v>
      </c>
      <c r="E64" s="551">
        <f>SUM(E65,E66)</f>
        <v>756</v>
      </c>
      <c r="F64" s="551">
        <f t="shared" ref="F64:N64" si="28">SUM(F65,F66)</f>
        <v>270</v>
      </c>
      <c r="G64" s="551">
        <f t="shared" si="28"/>
        <v>25</v>
      </c>
      <c r="H64" s="551">
        <f t="shared" si="28"/>
        <v>7851</v>
      </c>
      <c r="I64" s="551">
        <f t="shared" si="28"/>
        <v>14501</v>
      </c>
      <c r="J64" s="551">
        <f t="shared" si="28"/>
        <v>14230</v>
      </c>
      <c r="K64" s="551">
        <f t="shared" si="28"/>
        <v>20206</v>
      </c>
      <c r="L64" s="551">
        <f t="shared" si="28"/>
        <v>3003</v>
      </c>
      <c r="M64" s="551">
        <f t="shared" si="28"/>
        <v>67827</v>
      </c>
      <c r="N64" s="551">
        <f t="shared" si="28"/>
        <v>36286</v>
      </c>
      <c r="O64" s="336">
        <v>6354</v>
      </c>
      <c r="P64" s="337">
        <v>171309</v>
      </c>
      <c r="Q64" s="341" t="s">
        <v>43</v>
      </c>
      <c r="R64" s="342"/>
      <c r="S64" s="342"/>
    </row>
    <row r="65" spans="1:19" s="344" customFormat="1" ht="15.6" customHeight="1">
      <c r="A65" s="362" t="s">
        <v>12</v>
      </c>
      <c r="B65" s="363"/>
      <c r="C65" s="364" t="s">
        <v>15</v>
      </c>
      <c r="D65" s="548">
        <v>0</v>
      </c>
      <c r="E65" s="548">
        <v>0</v>
      </c>
      <c r="F65" s="548">
        <v>250</v>
      </c>
      <c r="G65" s="548">
        <v>0</v>
      </c>
      <c r="H65" s="548">
        <v>7800</v>
      </c>
      <c r="I65" s="548">
        <v>14400</v>
      </c>
      <c r="J65" s="548">
        <v>14000</v>
      </c>
      <c r="K65" s="548">
        <v>19650</v>
      </c>
      <c r="L65" s="548">
        <v>2800</v>
      </c>
      <c r="M65" s="548">
        <v>67460</v>
      </c>
      <c r="N65" s="548">
        <v>36040</v>
      </c>
      <c r="O65" s="339">
        <v>6000</v>
      </c>
      <c r="P65" s="340">
        <v>168400</v>
      </c>
      <c r="Q65" s="362" t="s">
        <v>12</v>
      </c>
      <c r="R65" s="363"/>
      <c r="S65" s="362" t="s">
        <v>15</v>
      </c>
    </row>
    <row r="66" spans="1:19" ht="15.6" customHeight="1">
      <c r="A66" s="331" t="s">
        <v>12</v>
      </c>
      <c r="B66" s="349"/>
      <c r="C66" s="345" t="s">
        <v>16</v>
      </c>
      <c r="D66" s="548">
        <v>0</v>
      </c>
      <c r="E66" s="548">
        <v>756</v>
      </c>
      <c r="F66" s="548">
        <v>20</v>
      </c>
      <c r="G66" s="548">
        <v>25</v>
      </c>
      <c r="H66" s="548">
        <v>51</v>
      </c>
      <c r="I66" s="548">
        <v>101</v>
      </c>
      <c r="J66" s="548">
        <v>230</v>
      </c>
      <c r="K66" s="548">
        <v>556</v>
      </c>
      <c r="L66" s="548">
        <v>203</v>
      </c>
      <c r="M66" s="548">
        <v>367</v>
      </c>
      <c r="N66" s="548">
        <v>246</v>
      </c>
      <c r="O66" s="339">
        <v>354</v>
      </c>
      <c r="P66" s="340">
        <v>2909</v>
      </c>
      <c r="Q66" s="331" t="s">
        <v>12</v>
      </c>
      <c r="R66" s="349"/>
      <c r="S66" s="331" t="s">
        <v>16</v>
      </c>
    </row>
    <row r="67" spans="1:19" ht="15.6" customHeight="1">
      <c r="A67" s="350" t="s">
        <v>98</v>
      </c>
      <c r="B67" s="342"/>
      <c r="C67" s="351"/>
      <c r="D67" s="551">
        <v>0</v>
      </c>
      <c r="E67" s="551">
        <v>0</v>
      </c>
      <c r="F67" s="551">
        <v>0</v>
      </c>
      <c r="G67" s="551">
        <v>0</v>
      </c>
      <c r="H67" s="551">
        <v>0</v>
      </c>
      <c r="I67" s="551">
        <v>0</v>
      </c>
      <c r="J67" s="551">
        <v>0</v>
      </c>
      <c r="K67" s="551">
        <v>0</v>
      </c>
      <c r="L67" s="551">
        <v>0</v>
      </c>
      <c r="M67" s="551">
        <v>0</v>
      </c>
      <c r="N67" s="551">
        <v>0</v>
      </c>
      <c r="O67" s="336">
        <v>380700</v>
      </c>
      <c r="P67" s="337">
        <v>380700</v>
      </c>
      <c r="Q67" s="341" t="s">
        <v>98</v>
      </c>
      <c r="R67" s="342"/>
      <c r="S67" s="350"/>
    </row>
    <row r="68" spans="1:19" ht="15.6" customHeight="1" thickBot="1">
      <c r="A68" s="334"/>
      <c r="B68" s="334"/>
      <c r="C68" s="352" t="s">
        <v>15</v>
      </c>
      <c r="D68" s="595">
        <v>0</v>
      </c>
      <c r="E68" s="596">
        <v>0</v>
      </c>
      <c r="F68" s="596">
        <v>0</v>
      </c>
      <c r="G68" s="596">
        <v>0</v>
      </c>
      <c r="H68" s="596">
        <v>0</v>
      </c>
      <c r="I68" s="596">
        <v>0</v>
      </c>
      <c r="J68" s="596">
        <v>0</v>
      </c>
      <c r="K68" s="596">
        <v>0</v>
      </c>
      <c r="L68" s="596">
        <v>0</v>
      </c>
      <c r="M68" s="596">
        <v>0</v>
      </c>
      <c r="N68" s="596">
        <v>0</v>
      </c>
      <c r="O68" s="355">
        <v>380700</v>
      </c>
      <c r="P68" s="361">
        <v>380700</v>
      </c>
      <c r="Q68" s="334"/>
      <c r="R68" s="334"/>
      <c r="S68" s="356" t="s">
        <v>15</v>
      </c>
    </row>
    <row r="69" spans="1:19" ht="4.5" customHeight="1">
      <c r="A69" s="331"/>
      <c r="B69" s="349"/>
      <c r="C69" s="331"/>
      <c r="D69" s="353"/>
      <c r="E69" s="353"/>
      <c r="F69" s="353"/>
      <c r="G69" s="353"/>
      <c r="H69" s="353"/>
      <c r="I69" s="353"/>
      <c r="J69" s="353"/>
      <c r="K69" s="353"/>
      <c r="L69" s="353"/>
      <c r="M69" s="353"/>
      <c r="N69" s="354"/>
      <c r="O69" s="354"/>
      <c r="P69" s="354"/>
      <c r="Q69" s="331"/>
      <c r="R69" s="349"/>
      <c r="S69" s="331"/>
    </row>
    <row r="70" spans="1:19" s="123" customFormat="1" ht="12" customHeight="1">
      <c r="A70" s="123" t="s">
        <v>421</v>
      </c>
    </row>
    <row r="71" spans="1:19" s="123" customFormat="1" ht="12" customHeight="1">
      <c r="A71" s="123" t="s">
        <v>422</v>
      </c>
    </row>
    <row r="72" spans="1:19" s="123" customFormat="1" ht="12" customHeight="1">
      <c r="A72" s="123" t="s">
        <v>423</v>
      </c>
    </row>
    <row r="73" spans="1:19" s="123" customFormat="1" ht="12" customHeight="1">
      <c r="A73" s="123" t="s">
        <v>424</v>
      </c>
    </row>
    <row r="74" spans="1:19" s="123" customFormat="1" ht="12" customHeight="1">
      <c r="A74" s="123" t="s">
        <v>425</v>
      </c>
    </row>
    <row r="75" spans="1:19" s="123" customFormat="1" ht="12" customHeight="1">
      <c r="A75" s="123" t="s">
        <v>426</v>
      </c>
    </row>
    <row r="76" spans="1:19" ht="12" customHeight="1">
      <c r="A76" s="123" t="s">
        <v>427</v>
      </c>
    </row>
    <row r="77" spans="1:19">
      <c r="A77" s="218" t="s">
        <v>428</v>
      </c>
    </row>
  </sheetData>
  <mergeCells count="28">
    <mergeCell ref="B52:C52"/>
    <mergeCell ref="R52:S52"/>
    <mergeCell ref="B55:C55"/>
    <mergeCell ref="R55:S55"/>
    <mergeCell ref="B39:C39"/>
    <mergeCell ref="R39:S39"/>
    <mergeCell ref="B41:C41"/>
    <mergeCell ref="R41:S41"/>
    <mergeCell ref="B44:C44"/>
    <mergeCell ref="R44:S44"/>
    <mergeCell ref="B31:C31"/>
    <mergeCell ref="R31:S31"/>
    <mergeCell ref="B34:C34"/>
    <mergeCell ref="R34:S34"/>
    <mergeCell ref="B37:C37"/>
    <mergeCell ref="R37:S37"/>
    <mergeCell ref="B22:C22"/>
    <mergeCell ref="R22:S22"/>
    <mergeCell ref="B25:C25"/>
    <mergeCell ref="R25:S25"/>
    <mergeCell ref="B28:C28"/>
    <mergeCell ref="R28:S28"/>
    <mergeCell ref="A3:C3"/>
    <mergeCell ref="Q3:S3"/>
    <mergeCell ref="A4:C4"/>
    <mergeCell ref="Q4:S4"/>
    <mergeCell ref="A7:C7"/>
    <mergeCell ref="Q7:S7"/>
  </mergeCells>
  <phoneticPr fontId="1" type="noConversion"/>
  <printOptions horizontalCentered="1" verticalCentered="1"/>
  <pageMargins left="0.19685039370078741" right="0.19685039370078741" top="0.39370078740157483" bottom="0.39370078740157483" header="0" footer="0"/>
  <pageSetup paperSize="8" scale="45" orientation="landscape" r:id="rId1"/>
  <ignoredErrors>
    <ignoredError sqref="D14:O14" formulaRange="1"/>
    <ignoredError sqref="P11 P25 P28 P31 P34 P37:P38 P39 P41 P44 P52 P55 P60 P17" formula="1"/>
    <ignoredError sqref="P14" formula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R77"/>
  <sheetViews>
    <sheetView showGridLines="0" view="pageBreakPreview" zoomScale="70" zoomScaleNormal="70" zoomScaleSheetLayoutView="70" workbookViewId="0">
      <pane xSplit="3" ySplit="3" topLeftCell="G4" activePane="bottomRight" state="frozen"/>
      <selection activeCell="L30" sqref="L30"/>
      <selection pane="topRight" activeCell="L30" sqref="L30"/>
      <selection pane="bottomLeft" activeCell="L30" sqref="L30"/>
      <selection pane="bottomRight" activeCell="O16" sqref="L16:O18"/>
    </sheetView>
  </sheetViews>
  <sheetFormatPr defaultRowHeight="16.5"/>
  <cols>
    <col min="1" max="1" width="9.75" style="218" customWidth="1"/>
    <col min="2" max="2" width="12.25" style="218" customWidth="1"/>
    <col min="3" max="3" width="7.625" style="218" customWidth="1"/>
    <col min="4" max="9" width="12.625" style="218" customWidth="1"/>
    <col min="10" max="14" width="14.125" style="218" customWidth="1"/>
    <col min="15" max="15" width="15" style="218" customWidth="1"/>
    <col min="16" max="16" width="9.75" style="218" customWidth="1"/>
    <col min="17" max="17" width="12.5" style="218" customWidth="1"/>
    <col min="18" max="18" width="8.25" style="218" customWidth="1"/>
    <col min="19" max="16384" width="9" style="218"/>
  </cols>
  <sheetData>
    <row r="1" spans="1:18" ht="26.25">
      <c r="A1" s="357" t="s">
        <v>513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</row>
    <row r="2" spans="1:18" ht="12.95" customHeight="1" thickBot="1">
      <c r="A2" s="333"/>
      <c r="B2" s="333"/>
      <c r="C2" s="333"/>
      <c r="D2" s="334"/>
      <c r="E2" s="334"/>
      <c r="F2" s="334"/>
      <c r="G2" s="334"/>
      <c r="H2" s="333"/>
      <c r="I2" s="333"/>
      <c r="J2" s="334"/>
      <c r="K2" s="334"/>
      <c r="L2" s="334"/>
      <c r="M2" s="334"/>
      <c r="N2" s="334"/>
      <c r="O2" s="334"/>
      <c r="P2" s="334"/>
      <c r="Q2" s="334"/>
      <c r="R2" s="335" t="s">
        <v>143</v>
      </c>
    </row>
    <row r="3" spans="1:18" ht="15.75" customHeight="1">
      <c r="A3" s="1068" t="s">
        <v>144</v>
      </c>
      <c r="B3" s="1068"/>
      <c r="C3" s="1069"/>
      <c r="D3" s="989" t="s">
        <v>508</v>
      </c>
      <c r="E3" s="535" t="s">
        <v>2</v>
      </c>
      <c r="F3" s="535" t="s">
        <v>3</v>
      </c>
      <c r="G3" s="535" t="s">
        <v>4</v>
      </c>
      <c r="H3" s="535" t="s">
        <v>5</v>
      </c>
      <c r="I3" s="535" t="s">
        <v>6</v>
      </c>
      <c r="J3" s="535" t="s">
        <v>7</v>
      </c>
      <c r="K3" s="535" t="s">
        <v>8</v>
      </c>
      <c r="L3" s="535" t="s">
        <v>9</v>
      </c>
      <c r="M3" s="535" t="s">
        <v>10</v>
      </c>
      <c r="N3" s="536" t="s">
        <v>11</v>
      </c>
      <c r="O3" s="990" t="s">
        <v>193</v>
      </c>
      <c r="P3" s="1068" t="s">
        <v>145</v>
      </c>
      <c r="Q3" s="1068"/>
      <c r="R3" s="1068"/>
    </row>
    <row r="4" spans="1:18" s="338" customFormat="1" ht="15.75" customHeight="1">
      <c r="A4" s="1070" t="s">
        <v>147</v>
      </c>
      <c r="B4" s="1070"/>
      <c r="C4" s="1071"/>
      <c r="D4" s="537">
        <v>4830861</v>
      </c>
      <c r="E4" s="538">
        <v>4970016</v>
      </c>
      <c r="F4" s="538">
        <v>5071527</v>
      </c>
      <c r="G4" s="538">
        <v>5400162</v>
      </c>
      <c r="H4" s="538">
        <v>5813689.0999999996</v>
      </c>
      <c r="I4" s="538">
        <v>6264743.0999999996</v>
      </c>
      <c r="J4" s="538">
        <v>6927323.0999999996</v>
      </c>
      <c r="K4" s="538">
        <v>7459898.0999999996</v>
      </c>
      <c r="L4" s="538">
        <v>8141318.0999999996</v>
      </c>
      <c r="M4" s="538">
        <v>9937448.6999999993</v>
      </c>
      <c r="N4" s="538">
        <v>11859837.699999999</v>
      </c>
      <c r="O4" s="538">
        <v>13729225.219999999</v>
      </c>
      <c r="P4" s="1070" t="s">
        <v>146</v>
      </c>
      <c r="Q4" s="1070"/>
      <c r="R4" s="1070"/>
    </row>
    <row r="5" spans="1:18" s="338" customFormat="1" ht="15.75" customHeight="1">
      <c r="A5" s="272"/>
      <c r="B5" s="980"/>
      <c r="C5" s="981" t="s">
        <v>15</v>
      </c>
      <c r="D5" s="541">
        <v>1710911</v>
      </c>
      <c r="E5" s="323">
        <v>1842868</v>
      </c>
      <c r="F5" s="323">
        <v>1927131</v>
      </c>
      <c r="G5" s="323">
        <v>2070036</v>
      </c>
      <c r="H5" s="323">
        <v>2466937</v>
      </c>
      <c r="I5" s="323">
        <v>2884767</v>
      </c>
      <c r="J5" s="323">
        <v>3239957</v>
      </c>
      <c r="K5" s="323">
        <v>3725822</v>
      </c>
      <c r="L5" s="323">
        <v>4337938</v>
      </c>
      <c r="M5" s="323">
        <v>6051180</v>
      </c>
      <c r="N5" s="323">
        <v>7884429</v>
      </c>
      <c r="O5" s="991">
        <v>9645563.0199999996</v>
      </c>
      <c r="P5" s="272"/>
      <c r="Q5" s="980"/>
      <c r="R5" s="980" t="s">
        <v>15</v>
      </c>
    </row>
    <row r="6" spans="1:18" s="338" customFormat="1" ht="15.75" customHeight="1">
      <c r="A6" s="272"/>
      <c r="B6" s="980"/>
      <c r="C6" s="981" t="s">
        <v>16</v>
      </c>
      <c r="D6" s="541">
        <v>3119950</v>
      </c>
      <c r="E6" s="323">
        <v>3127148</v>
      </c>
      <c r="F6" s="323">
        <v>3144396</v>
      </c>
      <c r="G6" s="323">
        <v>3330126</v>
      </c>
      <c r="H6" s="323">
        <v>3346752.1</v>
      </c>
      <c r="I6" s="323">
        <v>3379976.1</v>
      </c>
      <c r="J6" s="323">
        <v>3687366.1</v>
      </c>
      <c r="K6" s="323">
        <v>3734076.1</v>
      </c>
      <c r="L6" s="323">
        <v>3803380.1</v>
      </c>
      <c r="M6" s="323">
        <v>3886268.7</v>
      </c>
      <c r="N6" s="323">
        <v>3975408.7</v>
      </c>
      <c r="O6" s="991">
        <v>4083662.2</v>
      </c>
      <c r="P6" s="272"/>
      <c r="Q6" s="980"/>
      <c r="R6" s="980" t="s">
        <v>16</v>
      </c>
    </row>
    <row r="7" spans="1:18" ht="15.75" customHeight="1">
      <c r="A7" s="1072" t="s">
        <v>12</v>
      </c>
      <c r="B7" s="1072"/>
      <c r="C7" s="1072"/>
      <c r="D7" s="273"/>
      <c r="E7" s="497"/>
      <c r="F7" s="497"/>
      <c r="G7" s="497"/>
      <c r="H7" s="497"/>
      <c r="I7" s="497"/>
      <c r="J7" s="497"/>
      <c r="K7" s="497"/>
      <c r="L7" s="497"/>
      <c r="M7" s="497"/>
      <c r="N7" s="542"/>
      <c r="O7" s="991"/>
      <c r="P7" s="1072" t="s">
        <v>12</v>
      </c>
      <c r="Q7" s="1072"/>
      <c r="R7" s="1072"/>
    </row>
    <row r="8" spans="1:18" ht="15.75" customHeight="1">
      <c r="A8" s="986" t="s">
        <v>47</v>
      </c>
      <c r="B8" s="347"/>
      <c r="C8" s="348"/>
      <c r="D8" s="271">
        <v>8532</v>
      </c>
      <c r="E8" s="538">
        <v>13522</v>
      </c>
      <c r="F8" s="538">
        <v>35844</v>
      </c>
      <c r="G8" s="538">
        <v>81191</v>
      </c>
      <c r="H8" s="538">
        <v>356856</v>
      </c>
      <c r="I8" s="538">
        <v>523694</v>
      </c>
      <c r="J8" s="538">
        <v>650339</v>
      </c>
      <c r="K8" s="538">
        <v>729157</v>
      </c>
      <c r="L8" s="538">
        <v>1024315</v>
      </c>
      <c r="M8" s="538">
        <v>1555035</v>
      </c>
      <c r="N8" s="538">
        <v>2481298</v>
      </c>
      <c r="O8" s="994">
        <v>3615198.0199999991</v>
      </c>
      <c r="P8" s="986" t="s">
        <v>47</v>
      </c>
      <c r="Q8" s="347"/>
      <c r="R8" s="347"/>
    </row>
    <row r="9" spans="1:18" s="344" customFormat="1" ht="15.75" customHeight="1">
      <c r="A9" s="362" t="s">
        <v>12</v>
      </c>
      <c r="B9" s="362"/>
      <c r="C9" s="364" t="s">
        <v>15</v>
      </c>
      <c r="D9" s="590">
        <v>238</v>
      </c>
      <c r="E9" s="663">
        <v>1462</v>
      </c>
      <c r="F9" s="663">
        <v>10533</v>
      </c>
      <c r="G9" s="663">
        <v>39375</v>
      </c>
      <c r="H9" s="663">
        <v>298485</v>
      </c>
      <c r="I9" s="663">
        <v>441142</v>
      </c>
      <c r="J9" s="663">
        <v>533492</v>
      </c>
      <c r="K9" s="663">
        <v>576475</v>
      </c>
      <c r="L9" s="663">
        <v>809453</v>
      </c>
      <c r="M9" s="663">
        <v>1276875</v>
      </c>
      <c r="N9" s="542">
        <v>2134228</v>
      </c>
      <c r="O9" s="991">
        <v>3174335.0199999991</v>
      </c>
      <c r="P9" s="362" t="s">
        <v>12</v>
      </c>
      <c r="Q9" s="362"/>
      <c r="R9" s="362" t="s">
        <v>15</v>
      </c>
    </row>
    <row r="10" spans="1:18" ht="15.75" customHeight="1">
      <c r="A10" s="362" t="s">
        <v>12</v>
      </c>
      <c r="B10" s="362"/>
      <c r="C10" s="364" t="s">
        <v>16</v>
      </c>
      <c r="D10" s="590">
        <v>8294</v>
      </c>
      <c r="E10" s="663">
        <v>12060</v>
      </c>
      <c r="F10" s="663">
        <v>25311</v>
      </c>
      <c r="G10" s="663">
        <v>41816</v>
      </c>
      <c r="H10" s="663">
        <v>58371</v>
      </c>
      <c r="I10" s="663">
        <v>82552</v>
      </c>
      <c r="J10" s="663">
        <v>116847</v>
      </c>
      <c r="K10" s="663">
        <v>152682</v>
      </c>
      <c r="L10" s="663">
        <v>214862</v>
      </c>
      <c r="M10" s="663">
        <v>278160</v>
      </c>
      <c r="N10" s="542">
        <v>347070</v>
      </c>
      <c r="O10" s="991">
        <v>440863</v>
      </c>
      <c r="P10" s="362" t="s">
        <v>12</v>
      </c>
      <c r="Q10" s="362"/>
      <c r="R10" s="362" t="s">
        <v>16</v>
      </c>
    </row>
    <row r="11" spans="1:18" ht="15.75" customHeight="1">
      <c r="A11" s="986" t="s">
        <v>17</v>
      </c>
      <c r="B11" s="347"/>
      <c r="C11" s="348"/>
      <c r="D11" s="271">
        <v>65712</v>
      </c>
      <c r="E11" s="538">
        <v>183626</v>
      </c>
      <c r="F11" s="538">
        <v>190017</v>
      </c>
      <c r="G11" s="538">
        <v>192787</v>
      </c>
      <c r="H11" s="538">
        <v>298057</v>
      </c>
      <c r="I11" s="538">
        <v>333333</v>
      </c>
      <c r="J11" s="538">
        <v>366769</v>
      </c>
      <c r="K11" s="538">
        <v>418713</v>
      </c>
      <c r="L11" s="538">
        <v>491524</v>
      </c>
      <c r="M11" s="538">
        <v>583430</v>
      </c>
      <c r="N11" s="543">
        <v>644793</v>
      </c>
      <c r="O11" s="994">
        <v>852583.5</v>
      </c>
      <c r="P11" s="986" t="s">
        <v>17</v>
      </c>
      <c r="Q11" s="347"/>
      <c r="R11" s="347"/>
    </row>
    <row r="12" spans="1:18" ht="15.75" customHeight="1">
      <c r="A12" s="362" t="s">
        <v>12</v>
      </c>
      <c r="B12" s="362"/>
      <c r="C12" s="364" t="s">
        <v>15</v>
      </c>
      <c r="D12" s="590">
        <v>61795</v>
      </c>
      <c r="E12" s="663">
        <v>179595</v>
      </c>
      <c r="F12" s="663">
        <v>185795</v>
      </c>
      <c r="G12" s="663">
        <v>188545</v>
      </c>
      <c r="H12" s="663">
        <v>293795</v>
      </c>
      <c r="I12" s="663">
        <v>329045</v>
      </c>
      <c r="J12" s="663">
        <v>362445</v>
      </c>
      <c r="K12" s="663">
        <v>414258</v>
      </c>
      <c r="L12" s="663">
        <v>481558</v>
      </c>
      <c r="M12" s="663">
        <v>573458</v>
      </c>
      <c r="N12" s="542">
        <v>634338</v>
      </c>
      <c r="O12" s="991">
        <v>841937</v>
      </c>
      <c r="P12" s="362" t="s">
        <v>12</v>
      </c>
      <c r="Q12" s="362"/>
      <c r="R12" s="362" t="s">
        <v>15</v>
      </c>
    </row>
    <row r="13" spans="1:18" ht="15.75" customHeight="1">
      <c r="A13" s="362" t="s">
        <v>12</v>
      </c>
      <c r="B13" s="362"/>
      <c r="C13" s="364" t="s">
        <v>16</v>
      </c>
      <c r="D13" s="590">
        <v>3917</v>
      </c>
      <c r="E13" s="663">
        <v>4031</v>
      </c>
      <c r="F13" s="663">
        <v>4222</v>
      </c>
      <c r="G13" s="663">
        <v>4242</v>
      </c>
      <c r="H13" s="663">
        <v>4262</v>
      </c>
      <c r="I13" s="663">
        <v>4288</v>
      </c>
      <c r="J13" s="663">
        <v>4324</v>
      </c>
      <c r="K13" s="663">
        <v>4455</v>
      </c>
      <c r="L13" s="663">
        <v>9966</v>
      </c>
      <c r="M13" s="663">
        <v>9972</v>
      </c>
      <c r="N13" s="542">
        <v>10455</v>
      </c>
      <c r="O13" s="991">
        <v>10646.5</v>
      </c>
      <c r="P13" s="362" t="s">
        <v>12</v>
      </c>
      <c r="Q13" s="362"/>
      <c r="R13" s="362" t="s">
        <v>16</v>
      </c>
    </row>
    <row r="14" spans="1:18" ht="15.75" customHeight="1">
      <c r="A14" s="986" t="s">
        <v>18</v>
      </c>
      <c r="B14" s="347"/>
      <c r="C14" s="348"/>
      <c r="D14" s="271">
        <v>1579144</v>
      </c>
      <c r="E14" s="538">
        <v>1583918</v>
      </c>
      <c r="F14" s="538">
        <v>1588928</v>
      </c>
      <c r="G14" s="538">
        <v>1598048</v>
      </c>
      <c r="H14" s="538">
        <v>1603728</v>
      </c>
      <c r="I14" s="538">
        <v>1617161</v>
      </c>
      <c r="J14" s="538">
        <v>1622681</v>
      </c>
      <c r="K14" s="538">
        <v>1719300</v>
      </c>
      <c r="L14" s="538">
        <v>1747000</v>
      </c>
      <c r="M14" s="538">
        <v>1754507.5</v>
      </c>
      <c r="N14" s="538">
        <v>1768863.5</v>
      </c>
      <c r="O14" s="538">
        <v>1771581.5</v>
      </c>
      <c r="P14" s="986" t="s">
        <v>18</v>
      </c>
      <c r="Q14" s="347"/>
      <c r="R14" s="347"/>
    </row>
    <row r="15" spans="1:18" ht="15.75" customHeight="1">
      <c r="A15" s="362"/>
      <c r="B15" s="362"/>
      <c r="C15" s="364" t="s">
        <v>15</v>
      </c>
      <c r="D15" s="590">
        <v>1578363</v>
      </c>
      <c r="E15" s="663">
        <v>1583137</v>
      </c>
      <c r="F15" s="663">
        <v>1588147</v>
      </c>
      <c r="G15" s="663">
        <v>1596867</v>
      </c>
      <c r="H15" s="663">
        <v>1602547</v>
      </c>
      <c r="I15" s="663">
        <v>1615980</v>
      </c>
      <c r="J15" s="663">
        <v>1621190</v>
      </c>
      <c r="K15" s="663">
        <v>1717499</v>
      </c>
      <c r="L15" s="663">
        <v>1745144</v>
      </c>
      <c r="M15" s="663">
        <v>1751853</v>
      </c>
      <c r="N15" s="542">
        <v>1766109</v>
      </c>
      <c r="O15" s="991">
        <v>1768827</v>
      </c>
      <c r="P15" s="362"/>
      <c r="Q15" s="362"/>
      <c r="R15" s="362" t="s">
        <v>15</v>
      </c>
    </row>
    <row r="16" spans="1:18" ht="15.75" customHeight="1">
      <c r="A16" s="362" t="s">
        <v>12</v>
      </c>
      <c r="B16" s="362"/>
      <c r="C16" s="364" t="s">
        <v>16</v>
      </c>
      <c r="D16" s="590">
        <v>781</v>
      </c>
      <c r="E16" s="663">
        <v>781</v>
      </c>
      <c r="F16" s="663">
        <v>781</v>
      </c>
      <c r="G16" s="663">
        <v>1181</v>
      </c>
      <c r="H16" s="663">
        <v>1181</v>
      </c>
      <c r="I16" s="663">
        <v>1181</v>
      </c>
      <c r="J16" s="663">
        <v>1491</v>
      </c>
      <c r="K16" s="663">
        <v>1801</v>
      </c>
      <c r="L16" s="663">
        <v>1856</v>
      </c>
      <c r="M16" s="663">
        <v>2654.5</v>
      </c>
      <c r="N16" s="542">
        <v>2754.5</v>
      </c>
      <c r="O16" s="992">
        <v>2754.5</v>
      </c>
      <c r="P16" s="362" t="s">
        <v>12</v>
      </c>
      <c r="Q16" s="362"/>
      <c r="R16" s="362" t="s">
        <v>16</v>
      </c>
    </row>
    <row r="17" spans="1:18" ht="15.75" customHeight="1">
      <c r="A17" s="986" t="s">
        <v>19</v>
      </c>
      <c r="B17" s="347"/>
      <c r="C17" s="348"/>
      <c r="D17" s="271">
        <v>0</v>
      </c>
      <c r="E17" s="538">
        <v>0</v>
      </c>
      <c r="F17" s="538">
        <v>0</v>
      </c>
      <c r="G17" s="538">
        <v>0</v>
      </c>
      <c r="H17" s="538">
        <v>0</v>
      </c>
      <c r="I17" s="538">
        <v>1000</v>
      </c>
      <c r="J17" s="538">
        <v>1000</v>
      </c>
      <c r="K17" s="538">
        <v>255000</v>
      </c>
      <c r="L17" s="538">
        <v>255110</v>
      </c>
      <c r="M17" s="538">
        <v>255110</v>
      </c>
      <c r="N17" s="543">
        <v>255110</v>
      </c>
      <c r="O17" s="543">
        <v>255110</v>
      </c>
      <c r="P17" s="986" t="s">
        <v>19</v>
      </c>
      <c r="Q17" s="347"/>
      <c r="R17" s="347"/>
    </row>
    <row r="18" spans="1:18" ht="15.75" customHeight="1">
      <c r="A18" s="362" t="s">
        <v>12</v>
      </c>
      <c r="B18" s="362"/>
      <c r="C18" s="364" t="s">
        <v>15</v>
      </c>
      <c r="D18" s="482">
        <v>0</v>
      </c>
      <c r="E18" s="544">
        <v>0</v>
      </c>
      <c r="F18" s="544">
        <v>0</v>
      </c>
      <c r="G18" s="544">
        <v>0</v>
      </c>
      <c r="H18" s="544">
        <v>0</v>
      </c>
      <c r="I18" s="544">
        <v>1000</v>
      </c>
      <c r="J18" s="544">
        <v>1000</v>
      </c>
      <c r="K18" s="544">
        <v>255000</v>
      </c>
      <c r="L18" s="544">
        <v>255110</v>
      </c>
      <c r="M18" s="663">
        <v>255110</v>
      </c>
      <c r="N18" s="542">
        <v>255110</v>
      </c>
      <c r="O18" s="542">
        <v>255110</v>
      </c>
      <c r="P18" s="362" t="s">
        <v>12</v>
      </c>
      <c r="Q18" s="362"/>
      <c r="R18" s="362" t="s">
        <v>15</v>
      </c>
    </row>
    <row r="19" spans="1:18" ht="15.75" customHeight="1">
      <c r="A19" s="986" t="s">
        <v>48</v>
      </c>
      <c r="B19" s="347"/>
      <c r="C19" s="348"/>
      <c r="D19" s="271">
        <v>37865</v>
      </c>
      <c r="E19" s="538">
        <v>45704</v>
      </c>
      <c r="F19" s="538">
        <v>101436</v>
      </c>
      <c r="G19" s="538">
        <v>106496</v>
      </c>
      <c r="H19" s="538">
        <v>115097</v>
      </c>
      <c r="I19" s="538">
        <v>118631</v>
      </c>
      <c r="J19" s="538">
        <v>119360</v>
      </c>
      <c r="K19" s="538">
        <v>143150</v>
      </c>
      <c r="L19" s="538">
        <v>411313</v>
      </c>
      <c r="M19" s="538">
        <v>937701.10000000009</v>
      </c>
      <c r="N19" s="538">
        <v>1513962.1</v>
      </c>
      <c r="O19" s="538">
        <v>1603937.1</v>
      </c>
      <c r="P19" s="986" t="s">
        <v>48</v>
      </c>
      <c r="Q19" s="347"/>
      <c r="R19" s="347"/>
    </row>
    <row r="20" spans="1:18" s="338" customFormat="1" ht="15.75" customHeight="1">
      <c r="A20" s="987" t="s">
        <v>12</v>
      </c>
      <c r="B20" s="987"/>
      <c r="C20" s="988" t="s">
        <v>15</v>
      </c>
      <c r="D20" s="545">
        <v>1000</v>
      </c>
      <c r="E20" s="487">
        <v>8839</v>
      </c>
      <c r="F20" s="487">
        <v>64571</v>
      </c>
      <c r="G20" s="487">
        <v>64631</v>
      </c>
      <c r="H20" s="487">
        <v>73232</v>
      </c>
      <c r="I20" s="487">
        <v>76622</v>
      </c>
      <c r="J20" s="487">
        <v>77152</v>
      </c>
      <c r="K20" s="487">
        <v>97962</v>
      </c>
      <c r="L20" s="487">
        <v>364985</v>
      </c>
      <c r="M20" s="487">
        <v>873968</v>
      </c>
      <c r="N20" s="487">
        <v>1447578</v>
      </c>
      <c r="O20" s="487">
        <v>1537553</v>
      </c>
      <c r="P20" s="987" t="s">
        <v>12</v>
      </c>
      <c r="Q20" s="987"/>
      <c r="R20" s="987" t="s">
        <v>15</v>
      </c>
    </row>
    <row r="21" spans="1:18" s="338" customFormat="1" ht="15.75" customHeight="1">
      <c r="A21" s="987" t="s">
        <v>12</v>
      </c>
      <c r="B21" s="987"/>
      <c r="C21" s="988" t="s">
        <v>16</v>
      </c>
      <c r="D21" s="545">
        <v>36865</v>
      </c>
      <c r="E21" s="487">
        <v>36865</v>
      </c>
      <c r="F21" s="487">
        <v>36865</v>
      </c>
      <c r="G21" s="487">
        <v>41865</v>
      </c>
      <c r="H21" s="487">
        <v>41865</v>
      </c>
      <c r="I21" s="487">
        <v>42009</v>
      </c>
      <c r="J21" s="487">
        <v>42208</v>
      </c>
      <c r="K21" s="487">
        <v>45188</v>
      </c>
      <c r="L21" s="487">
        <v>46328</v>
      </c>
      <c r="M21" s="487">
        <v>63733.1</v>
      </c>
      <c r="N21" s="487">
        <v>66384.100000000006</v>
      </c>
      <c r="O21" s="487">
        <v>66384.100000000006</v>
      </c>
      <c r="P21" s="987" t="s">
        <v>12</v>
      </c>
      <c r="Q21" s="987"/>
      <c r="R21" s="987" t="s">
        <v>16</v>
      </c>
    </row>
    <row r="22" spans="1:18" s="338" customFormat="1" ht="15.75" customHeight="1">
      <c r="A22" s="976" t="s">
        <v>12</v>
      </c>
      <c r="B22" s="1073" t="s">
        <v>22</v>
      </c>
      <c r="C22" s="1074"/>
      <c r="D22" s="598">
        <v>500</v>
      </c>
      <c r="E22" s="599">
        <v>2616</v>
      </c>
      <c r="F22" s="599">
        <v>2616</v>
      </c>
      <c r="G22" s="599">
        <v>7676</v>
      </c>
      <c r="H22" s="599">
        <v>8217</v>
      </c>
      <c r="I22" s="599">
        <v>8707</v>
      </c>
      <c r="J22" s="599">
        <v>8986</v>
      </c>
      <c r="K22" s="599">
        <v>11136</v>
      </c>
      <c r="L22" s="599">
        <v>15666</v>
      </c>
      <c r="M22" s="599">
        <v>21918</v>
      </c>
      <c r="N22" s="599">
        <v>35128</v>
      </c>
      <c r="O22" s="599">
        <v>37803</v>
      </c>
      <c r="P22" s="976" t="s">
        <v>12</v>
      </c>
      <c r="Q22" s="1073" t="s">
        <v>22</v>
      </c>
      <c r="R22" s="1073"/>
    </row>
    <row r="23" spans="1:18" s="338" customFormat="1" ht="15.75" customHeight="1">
      <c r="A23" s="980" t="s">
        <v>12</v>
      </c>
      <c r="B23" s="980"/>
      <c r="C23" s="981" t="s">
        <v>15</v>
      </c>
      <c r="D23" s="548">
        <v>0</v>
      </c>
      <c r="E23" s="549">
        <v>2116</v>
      </c>
      <c r="F23" s="549">
        <v>2116</v>
      </c>
      <c r="G23" s="549">
        <v>2176</v>
      </c>
      <c r="H23" s="549">
        <v>2717</v>
      </c>
      <c r="I23" s="549">
        <v>3107</v>
      </c>
      <c r="J23" s="549">
        <v>3187</v>
      </c>
      <c r="K23" s="549">
        <v>3357</v>
      </c>
      <c r="L23" s="549">
        <v>7887</v>
      </c>
      <c r="M23" s="549">
        <v>12689</v>
      </c>
      <c r="N23" s="549">
        <v>23248</v>
      </c>
      <c r="O23" s="549">
        <v>25923</v>
      </c>
      <c r="P23" s="980" t="s">
        <v>12</v>
      </c>
      <c r="Q23" s="980"/>
      <c r="R23" s="980" t="s">
        <v>15</v>
      </c>
    </row>
    <row r="24" spans="1:18" s="338" customFormat="1" ht="15.75" customHeight="1">
      <c r="A24" s="980" t="s">
        <v>12</v>
      </c>
      <c r="B24" s="980"/>
      <c r="C24" s="981" t="s">
        <v>16</v>
      </c>
      <c r="D24" s="548">
        <v>500</v>
      </c>
      <c r="E24" s="549">
        <v>500</v>
      </c>
      <c r="F24" s="549">
        <v>500</v>
      </c>
      <c r="G24" s="549">
        <v>5500</v>
      </c>
      <c r="H24" s="549">
        <v>5500</v>
      </c>
      <c r="I24" s="549">
        <v>5600</v>
      </c>
      <c r="J24" s="549">
        <v>5799</v>
      </c>
      <c r="K24" s="549">
        <v>7779</v>
      </c>
      <c r="L24" s="549">
        <v>7779</v>
      </c>
      <c r="M24" s="549">
        <v>9229</v>
      </c>
      <c r="N24" s="549">
        <v>11880</v>
      </c>
      <c r="O24" s="549">
        <v>11880</v>
      </c>
      <c r="P24" s="980" t="s">
        <v>12</v>
      </c>
      <c r="Q24" s="980"/>
      <c r="R24" s="980" t="s">
        <v>16</v>
      </c>
    </row>
    <row r="25" spans="1:18" s="338" customFormat="1" ht="15.75" customHeight="1">
      <c r="A25" s="601"/>
      <c r="B25" s="1073" t="s">
        <v>23</v>
      </c>
      <c r="C25" s="1074"/>
      <c r="D25" s="598">
        <v>1000</v>
      </c>
      <c r="E25" s="599">
        <v>3773</v>
      </c>
      <c r="F25" s="599">
        <v>58005</v>
      </c>
      <c r="G25" s="599">
        <v>58005</v>
      </c>
      <c r="H25" s="599">
        <v>58005</v>
      </c>
      <c r="I25" s="599">
        <v>58005</v>
      </c>
      <c r="J25" s="599">
        <v>58455</v>
      </c>
      <c r="K25" s="599">
        <v>58455</v>
      </c>
      <c r="L25" s="599">
        <v>59479</v>
      </c>
      <c r="M25" s="599">
        <v>63655</v>
      </c>
      <c r="N25" s="599">
        <v>66515</v>
      </c>
      <c r="O25" s="599">
        <v>66515</v>
      </c>
      <c r="P25" s="601"/>
      <c r="Q25" s="1073" t="s">
        <v>23</v>
      </c>
      <c r="R25" s="1073"/>
    </row>
    <row r="26" spans="1:18" s="338" customFormat="1" ht="15.75" customHeight="1">
      <c r="A26" s="272"/>
      <c r="B26" s="982"/>
      <c r="C26" s="983" t="s">
        <v>15</v>
      </c>
      <c r="D26" s="546">
        <v>1000</v>
      </c>
      <c r="E26" s="547">
        <v>3773</v>
      </c>
      <c r="F26" s="547">
        <v>58005</v>
      </c>
      <c r="G26" s="547">
        <v>58005</v>
      </c>
      <c r="H26" s="547">
        <v>58005</v>
      </c>
      <c r="I26" s="547">
        <v>58005</v>
      </c>
      <c r="J26" s="547">
        <v>58455</v>
      </c>
      <c r="K26" s="547">
        <v>58455</v>
      </c>
      <c r="L26" s="547">
        <v>59479</v>
      </c>
      <c r="M26" s="547">
        <v>62655</v>
      </c>
      <c r="N26" s="547">
        <v>65515</v>
      </c>
      <c r="O26" s="549">
        <v>65515</v>
      </c>
      <c r="P26" s="272"/>
      <c r="Q26" s="982"/>
      <c r="R26" s="982" t="s">
        <v>15</v>
      </c>
    </row>
    <row r="27" spans="1:18" s="338" customFormat="1" ht="15.75" customHeight="1">
      <c r="A27" s="272"/>
      <c r="B27" s="982"/>
      <c r="C27" s="983" t="s">
        <v>16</v>
      </c>
      <c r="D27" s="546">
        <v>0</v>
      </c>
      <c r="E27" s="547">
        <v>0</v>
      </c>
      <c r="F27" s="547">
        <v>0</v>
      </c>
      <c r="G27" s="547">
        <v>0</v>
      </c>
      <c r="H27" s="547">
        <v>0</v>
      </c>
      <c r="I27" s="547">
        <v>0</v>
      </c>
      <c r="J27" s="547">
        <v>0</v>
      </c>
      <c r="K27" s="547">
        <v>0</v>
      </c>
      <c r="L27" s="547">
        <v>0</v>
      </c>
      <c r="M27" s="547">
        <v>1000</v>
      </c>
      <c r="N27" s="547">
        <v>1000</v>
      </c>
      <c r="O27" s="549">
        <v>1000</v>
      </c>
      <c r="P27" s="272"/>
      <c r="Q27" s="982"/>
      <c r="R27" s="982" t="s">
        <v>16</v>
      </c>
    </row>
    <row r="28" spans="1:18" s="338" customFormat="1" ht="15.75" customHeight="1">
      <c r="A28" s="601"/>
      <c r="B28" s="1075" t="s">
        <v>25</v>
      </c>
      <c r="C28" s="1076"/>
      <c r="D28" s="598">
        <v>0</v>
      </c>
      <c r="E28" s="599">
        <v>0</v>
      </c>
      <c r="F28" s="599">
        <v>0</v>
      </c>
      <c r="G28" s="599">
        <v>0</v>
      </c>
      <c r="H28" s="599">
        <v>8060</v>
      </c>
      <c r="I28" s="599">
        <v>11104</v>
      </c>
      <c r="J28" s="599">
        <v>11104</v>
      </c>
      <c r="K28" s="599">
        <v>11104</v>
      </c>
      <c r="L28" s="599">
        <v>11104</v>
      </c>
      <c r="M28" s="599">
        <v>26059</v>
      </c>
      <c r="N28" s="599">
        <v>27499</v>
      </c>
      <c r="O28" s="599">
        <v>30449</v>
      </c>
      <c r="P28" s="601"/>
      <c r="Q28" s="1075" t="s">
        <v>25</v>
      </c>
      <c r="R28" s="1075"/>
    </row>
    <row r="29" spans="1:18" s="338" customFormat="1" ht="15.75" customHeight="1">
      <c r="A29" s="272"/>
      <c r="B29" s="982"/>
      <c r="C29" s="983" t="s">
        <v>15</v>
      </c>
      <c r="D29" s="546">
        <v>0</v>
      </c>
      <c r="E29" s="547">
        <v>0</v>
      </c>
      <c r="F29" s="547">
        <v>0</v>
      </c>
      <c r="G29" s="547">
        <v>0</v>
      </c>
      <c r="H29" s="547">
        <v>8060</v>
      </c>
      <c r="I29" s="547">
        <v>11060</v>
      </c>
      <c r="J29" s="547">
        <v>11060</v>
      </c>
      <c r="K29" s="547">
        <v>11060</v>
      </c>
      <c r="L29" s="547">
        <v>11060</v>
      </c>
      <c r="M29" s="547">
        <v>26015</v>
      </c>
      <c r="N29" s="547">
        <v>27455</v>
      </c>
      <c r="O29" s="549">
        <v>30405</v>
      </c>
      <c r="P29" s="272"/>
      <c r="Q29" s="982"/>
      <c r="R29" s="982" t="s">
        <v>15</v>
      </c>
    </row>
    <row r="30" spans="1:18" s="338" customFormat="1" ht="15.75" customHeight="1">
      <c r="A30" s="272"/>
      <c r="B30" s="982"/>
      <c r="C30" s="983" t="s">
        <v>16</v>
      </c>
      <c r="D30" s="546">
        <v>0</v>
      </c>
      <c r="E30" s="547">
        <v>0</v>
      </c>
      <c r="F30" s="547">
        <v>0</v>
      </c>
      <c r="G30" s="547">
        <v>0</v>
      </c>
      <c r="H30" s="547">
        <v>0</v>
      </c>
      <c r="I30" s="547">
        <v>44</v>
      </c>
      <c r="J30" s="547">
        <v>44</v>
      </c>
      <c r="K30" s="547">
        <v>44</v>
      </c>
      <c r="L30" s="547">
        <v>44</v>
      </c>
      <c r="M30" s="547">
        <v>44</v>
      </c>
      <c r="N30" s="547">
        <v>44</v>
      </c>
      <c r="O30" s="549">
        <v>44</v>
      </c>
      <c r="P30" s="272"/>
      <c r="Q30" s="982"/>
      <c r="R30" s="982" t="s">
        <v>16</v>
      </c>
    </row>
    <row r="31" spans="1:18" s="338" customFormat="1" ht="15.75" customHeight="1">
      <c r="A31" s="601"/>
      <c r="B31" s="1075" t="s">
        <v>28</v>
      </c>
      <c r="C31" s="1076"/>
      <c r="D31" s="598">
        <v>0</v>
      </c>
      <c r="E31" s="599">
        <v>0</v>
      </c>
      <c r="F31" s="599">
        <v>0</v>
      </c>
      <c r="G31" s="599">
        <v>0</v>
      </c>
      <c r="H31" s="599">
        <v>0</v>
      </c>
      <c r="I31" s="599">
        <v>0</v>
      </c>
      <c r="J31" s="599">
        <v>0</v>
      </c>
      <c r="K31" s="599">
        <v>20640</v>
      </c>
      <c r="L31" s="599">
        <v>201851</v>
      </c>
      <c r="M31" s="599">
        <v>616575.51</v>
      </c>
      <c r="N31" s="599">
        <v>770137.51</v>
      </c>
      <c r="O31" s="599">
        <v>770698.51</v>
      </c>
      <c r="P31" s="601"/>
      <c r="Q31" s="1075" t="s">
        <v>28</v>
      </c>
      <c r="R31" s="1075"/>
    </row>
    <row r="32" spans="1:18" s="338" customFormat="1" ht="15.75" customHeight="1">
      <c r="A32" s="272"/>
      <c r="B32" s="982"/>
      <c r="C32" s="983" t="s">
        <v>15</v>
      </c>
      <c r="D32" s="546">
        <v>0</v>
      </c>
      <c r="E32" s="547">
        <v>0</v>
      </c>
      <c r="F32" s="547">
        <v>0</v>
      </c>
      <c r="G32" s="547">
        <v>0</v>
      </c>
      <c r="H32" s="547">
        <v>0</v>
      </c>
      <c r="I32" s="547">
        <v>0</v>
      </c>
      <c r="J32" s="547">
        <v>0</v>
      </c>
      <c r="K32" s="547">
        <v>20640</v>
      </c>
      <c r="L32" s="547">
        <v>200711</v>
      </c>
      <c r="M32" s="547">
        <v>615435.41</v>
      </c>
      <c r="N32" s="547">
        <v>768997.41</v>
      </c>
      <c r="O32" s="549">
        <v>769558.41</v>
      </c>
      <c r="P32" s="272"/>
      <c r="Q32" s="982"/>
      <c r="R32" s="982" t="s">
        <v>15</v>
      </c>
    </row>
    <row r="33" spans="1:18" s="338" customFormat="1" ht="15.75" customHeight="1">
      <c r="A33" s="272"/>
      <c r="B33" s="982"/>
      <c r="C33" s="983" t="s">
        <v>148</v>
      </c>
      <c r="D33" s="546">
        <v>0</v>
      </c>
      <c r="E33" s="547">
        <v>0</v>
      </c>
      <c r="F33" s="547">
        <v>0</v>
      </c>
      <c r="G33" s="547">
        <v>0</v>
      </c>
      <c r="H33" s="547">
        <v>0</v>
      </c>
      <c r="I33" s="547">
        <v>0</v>
      </c>
      <c r="J33" s="547">
        <v>0</v>
      </c>
      <c r="K33" s="547">
        <v>0</v>
      </c>
      <c r="L33" s="547">
        <v>1140</v>
      </c>
      <c r="M33" s="547">
        <v>1140.0999999999999</v>
      </c>
      <c r="N33" s="547">
        <v>1140.0999999999999</v>
      </c>
      <c r="O33" s="549">
        <v>1140.0999999999999</v>
      </c>
      <c r="P33" s="272"/>
      <c r="Q33" s="982"/>
      <c r="R33" s="982" t="s">
        <v>107</v>
      </c>
    </row>
    <row r="34" spans="1:18" s="338" customFormat="1" ht="15.75" customHeight="1">
      <c r="A34" s="601"/>
      <c r="B34" s="1075" t="s">
        <v>29</v>
      </c>
      <c r="C34" s="1076"/>
      <c r="D34" s="598">
        <v>0</v>
      </c>
      <c r="E34" s="599">
        <v>2950</v>
      </c>
      <c r="F34" s="599">
        <v>2950</v>
      </c>
      <c r="G34" s="599">
        <v>2950</v>
      </c>
      <c r="H34" s="599">
        <v>2950</v>
      </c>
      <c r="I34" s="599">
        <v>2950</v>
      </c>
      <c r="J34" s="599">
        <v>2950</v>
      </c>
      <c r="K34" s="599">
        <v>2950</v>
      </c>
      <c r="L34" s="599">
        <v>2950</v>
      </c>
      <c r="M34" s="599">
        <v>17905</v>
      </c>
      <c r="N34" s="599">
        <v>17905</v>
      </c>
      <c r="O34" s="599">
        <v>17905</v>
      </c>
      <c r="P34" s="601"/>
      <c r="Q34" s="1075" t="s">
        <v>29</v>
      </c>
      <c r="R34" s="1075"/>
    </row>
    <row r="35" spans="1:18" s="338" customFormat="1" ht="15.75" customHeight="1">
      <c r="A35" s="272"/>
      <c r="B35" s="982"/>
      <c r="C35" s="983" t="s">
        <v>132</v>
      </c>
      <c r="D35" s="546">
        <v>0</v>
      </c>
      <c r="E35" s="547">
        <v>2950</v>
      </c>
      <c r="F35" s="547">
        <v>2950</v>
      </c>
      <c r="G35" s="547">
        <v>2950</v>
      </c>
      <c r="H35" s="547">
        <v>2950</v>
      </c>
      <c r="I35" s="547">
        <v>2950</v>
      </c>
      <c r="J35" s="547">
        <v>2950</v>
      </c>
      <c r="K35" s="547">
        <v>2950</v>
      </c>
      <c r="L35" s="547">
        <v>2950</v>
      </c>
      <c r="M35" s="547">
        <v>2950</v>
      </c>
      <c r="N35" s="547">
        <v>2950</v>
      </c>
      <c r="O35" s="549">
        <v>2950</v>
      </c>
      <c r="P35" s="272"/>
      <c r="Q35" s="982"/>
      <c r="R35" s="982" t="s">
        <v>106</v>
      </c>
    </row>
    <row r="36" spans="1:18" s="338" customFormat="1" ht="15.75" customHeight="1">
      <c r="A36" s="980" t="s">
        <v>12</v>
      </c>
      <c r="B36" s="982"/>
      <c r="C36" s="983" t="s">
        <v>16</v>
      </c>
      <c r="D36" s="546">
        <v>0</v>
      </c>
      <c r="E36" s="547">
        <v>0</v>
      </c>
      <c r="F36" s="547">
        <v>0</v>
      </c>
      <c r="G36" s="547">
        <v>0</v>
      </c>
      <c r="H36" s="547">
        <v>0</v>
      </c>
      <c r="I36" s="547">
        <v>0</v>
      </c>
      <c r="J36" s="547">
        <v>0</v>
      </c>
      <c r="K36" s="547">
        <v>0</v>
      </c>
      <c r="L36" s="547">
        <v>0</v>
      </c>
      <c r="M36" s="547">
        <v>14955</v>
      </c>
      <c r="N36" s="547">
        <v>14955</v>
      </c>
      <c r="O36" s="549">
        <v>14955</v>
      </c>
      <c r="P36" s="980" t="s">
        <v>12</v>
      </c>
      <c r="Q36" s="982"/>
      <c r="R36" s="982" t="s">
        <v>16</v>
      </c>
    </row>
    <row r="37" spans="1:18" s="338" customFormat="1" ht="15.75" customHeight="1">
      <c r="A37" s="601"/>
      <c r="B37" s="1075" t="s">
        <v>30</v>
      </c>
      <c r="C37" s="1076"/>
      <c r="D37" s="598">
        <v>36365</v>
      </c>
      <c r="E37" s="599">
        <v>36365</v>
      </c>
      <c r="F37" s="599">
        <v>36365</v>
      </c>
      <c r="G37" s="599">
        <v>36365</v>
      </c>
      <c r="H37" s="599">
        <v>36365</v>
      </c>
      <c r="I37" s="599">
        <v>36365</v>
      </c>
      <c r="J37" s="599">
        <v>36365</v>
      </c>
      <c r="K37" s="599">
        <v>36365</v>
      </c>
      <c r="L37" s="599">
        <v>36365</v>
      </c>
      <c r="M37" s="599">
        <v>36365</v>
      </c>
      <c r="N37" s="599">
        <v>36365</v>
      </c>
      <c r="O37" s="599">
        <v>36365</v>
      </c>
      <c r="P37" s="601"/>
      <c r="Q37" s="1075" t="s">
        <v>30</v>
      </c>
      <c r="R37" s="1075"/>
    </row>
    <row r="38" spans="1:18" s="338" customFormat="1" ht="15.75" customHeight="1">
      <c r="A38" s="980" t="s">
        <v>12</v>
      </c>
      <c r="B38" s="982"/>
      <c r="C38" s="983" t="s">
        <v>16</v>
      </c>
      <c r="D38" s="546">
        <v>36365</v>
      </c>
      <c r="E38" s="547">
        <v>36365</v>
      </c>
      <c r="F38" s="547">
        <v>36365</v>
      </c>
      <c r="G38" s="547">
        <v>36365</v>
      </c>
      <c r="H38" s="547">
        <v>36365</v>
      </c>
      <c r="I38" s="547">
        <v>36365</v>
      </c>
      <c r="J38" s="547">
        <v>36365</v>
      </c>
      <c r="K38" s="547">
        <v>36365</v>
      </c>
      <c r="L38" s="547">
        <v>36365</v>
      </c>
      <c r="M38" s="547">
        <v>36365</v>
      </c>
      <c r="N38" s="547">
        <v>36365</v>
      </c>
      <c r="O38" s="549">
        <v>36365</v>
      </c>
      <c r="P38" s="980" t="s">
        <v>12</v>
      </c>
      <c r="Q38" s="982"/>
      <c r="R38" s="982" t="s">
        <v>16</v>
      </c>
    </row>
    <row r="39" spans="1:18" s="338" customFormat="1" ht="28.5" customHeight="1">
      <c r="A39" s="976" t="s">
        <v>12</v>
      </c>
      <c r="B39" s="1077" t="s">
        <v>150</v>
      </c>
      <c r="C39" s="1078"/>
      <c r="D39" s="598">
        <v>0</v>
      </c>
      <c r="E39" s="599">
        <v>0</v>
      </c>
      <c r="F39" s="599">
        <v>0</v>
      </c>
      <c r="G39" s="599">
        <v>0</v>
      </c>
      <c r="H39" s="599">
        <v>0</v>
      </c>
      <c r="I39" s="599">
        <v>0</v>
      </c>
      <c r="J39" s="599">
        <v>0</v>
      </c>
      <c r="K39" s="599">
        <v>0</v>
      </c>
      <c r="L39" s="599">
        <v>81398</v>
      </c>
      <c r="M39" s="599">
        <v>120306.33</v>
      </c>
      <c r="N39" s="599">
        <v>120306.33</v>
      </c>
      <c r="O39" s="599">
        <v>120306.33</v>
      </c>
      <c r="P39" s="976" t="s">
        <v>12</v>
      </c>
      <c r="Q39" s="1075" t="s">
        <v>151</v>
      </c>
      <c r="R39" s="1075"/>
    </row>
    <row r="40" spans="1:18" s="338" customFormat="1" ht="15.75" customHeight="1">
      <c r="A40" s="980" t="s">
        <v>12</v>
      </c>
      <c r="B40" s="982"/>
      <c r="C40" s="983" t="s">
        <v>15</v>
      </c>
      <c r="D40" s="546">
        <v>0</v>
      </c>
      <c r="E40" s="547">
        <v>0</v>
      </c>
      <c r="F40" s="547">
        <v>0</v>
      </c>
      <c r="G40" s="547">
        <v>0</v>
      </c>
      <c r="H40" s="547">
        <v>0</v>
      </c>
      <c r="I40" s="547">
        <v>0</v>
      </c>
      <c r="J40" s="547">
        <v>0</v>
      </c>
      <c r="K40" s="547">
        <v>0</v>
      </c>
      <c r="L40" s="547">
        <v>81398</v>
      </c>
      <c r="M40" s="547">
        <v>120306.33</v>
      </c>
      <c r="N40" s="547">
        <v>120306.33</v>
      </c>
      <c r="O40" s="549">
        <v>120306.33</v>
      </c>
      <c r="P40" s="980" t="s">
        <v>12</v>
      </c>
      <c r="Q40" s="982"/>
      <c r="R40" s="982" t="s">
        <v>15</v>
      </c>
    </row>
    <row r="41" spans="1:18" s="338" customFormat="1" ht="15.75" customHeight="1">
      <c r="A41" s="976"/>
      <c r="B41" s="1079" t="s">
        <v>32</v>
      </c>
      <c r="C41" s="1079"/>
      <c r="D41" s="598">
        <v>0</v>
      </c>
      <c r="E41" s="599">
        <v>0</v>
      </c>
      <c r="F41" s="599">
        <v>1500</v>
      </c>
      <c r="G41" s="599">
        <v>1500</v>
      </c>
      <c r="H41" s="599">
        <v>1500</v>
      </c>
      <c r="I41" s="599">
        <v>1500</v>
      </c>
      <c r="J41" s="599">
        <v>1500</v>
      </c>
      <c r="K41" s="599">
        <v>2500</v>
      </c>
      <c r="L41" s="599">
        <v>2500</v>
      </c>
      <c r="M41" s="599">
        <v>34917.259999999995</v>
      </c>
      <c r="N41" s="599">
        <v>83886.26</v>
      </c>
      <c r="O41" s="599">
        <v>163325.26</v>
      </c>
      <c r="P41" s="976"/>
      <c r="Q41" s="1079" t="s">
        <v>32</v>
      </c>
      <c r="R41" s="1079"/>
    </row>
    <row r="42" spans="1:18" s="338" customFormat="1" ht="15.75" customHeight="1">
      <c r="A42" s="980"/>
      <c r="B42" s="984"/>
      <c r="C42" s="985" t="s">
        <v>15</v>
      </c>
      <c r="D42" s="546">
        <v>0</v>
      </c>
      <c r="E42" s="547">
        <v>0</v>
      </c>
      <c r="F42" s="547">
        <v>1500</v>
      </c>
      <c r="G42" s="547">
        <v>1500</v>
      </c>
      <c r="H42" s="547">
        <v>1500</v>
      </c>
      <c r="I42" s="547">
        <v>1500</v>
      </c>
      <c r="J42" s="547">
        <v>1500</v>
      </c>
      <c r="K42" s="547">
        <v>1500</v>
      </c>
      <c r="L42" s="547">
        <v>1500</v>
      </c>
      <c r="M42" s="547">
        <v>33917.259999999995</v>
      </c>
      <c r="N42" s="547">
        <v>82886.259999999995</v>
      </c>
      <c r="O42" s="549">
        <v>162325.26</v>
      </c>
      <c r="P42" s="980"/>
      <c r="Q42" s="984"/>
      <c r="R42" s="984" t="s">
        <v>15</v>
      </c>
    </row>
    <row r="43" spans="1:18" s="338" customFormat="1" ht="15.75" customHeight="1">
      <c r="A43" s="980"/>
      <c r="B43" s="982"/>
      <c r="C43" s="983" t="s">
        <v>16</v>
      </c>
      <c r="D43" s="546">
        <v>0</v>
      </c>
      <c r="E43" s="547">
        <v>0</v>
      </c>
      <c r="F43" s="547">
        <v>0</v>
      </c>
      <c r="G43" s="547">
        <v>0</v>
      </c>
      <c r="H43" s="547">
        <v>0</v>
      </c>
      <c r="I43" s="547">
        <v>0</v>
      </c>
      <c r="J43" s="547">
        <v>0</v>
      </c>
      <c r="K43" s="547">
        <v>1000</v>
      </c>
      <c r="L43" s="547">
        <v>1000</v>
      </c>
      <c r="M43" s="547">
        <v>1000</v>
      </c>
      <c r="N43" s="547">
        <v>1000</v>
      </c>
      <c r="O43" s="549">
        <v>1000</v>
      </c>
      <c r="P43" s="980"/>
      <c r="Q43" s="982"/>
      <c r="R43" s="982" t="s">
        <v>16</v>
      </c>
    </row>
    <row r="44" spans="1:18" s="338" customFormat="1" ht="15.75" customHeight="1">
      <c r="A44" s="976"/>
      <c r="B44" s="1079" t="s">
        <v>33</v>
      </c>
      <c r="C44" s="1080"/>
      <c r="D44" s="598">
        <v>0</v>
      </c>
      <c r="E44" s="599">
        <v>0</v>
      </c>
      <c r="F44" s="599">
        <v>0</v>
      </c>
      <c r="G44" s="599">
        <v>0</v>
      </c>
      <c r="H44" s="599">
        <v>0</v>
      </c>
      <c r="I44" s="599">
        <v>0</v>
      </c>
      <c r="J44" s="599">
        <v>0</v>
      </c>
      <c r="K44" s="599">
        <v>0</v>
      </c>
      <c r="L44" s="599">
        <v>0</v>
      </c>
      <c r="M44" s="599">
        <v>0</v>
      </c>
      <c r="N44" s="599">
        <v>356220</v>
      </c>
      <c r="O44" s="599">
        <v>360570</v>
      </c>
      <c r="P44" s="976"/>
      <c r="Q44" s="1079" t="s">
        <v>33</v>
      </c>
      <c r="R44" s="1079"/>
    </row>
    <row r="45" spans="1:18" s="338" customFormat="1" ht="15.75" customHeight="1">
      <c r="A45" s="980"/>
      <c r="B45" s="982"/>
      <c r="C45" s="983" t="s">
        <v>15</v>
      </c>
      <c r="D45" s="546">
        <v>0</v>
      </c>
      <c r="E45" s="547">
        <v>0</v>
      </c>
      <c r="F45" s="547">
        <v>0</v>
      </c>
      <c r="G45" s="547">
        <v>0</v>
      </c>
      <c r="H45" s="547">
        <v>0</v>
      </c>
      <c r="I45" s="547">
        <v>0</v>
      </c>
      <c r="J45" s="547">
        <v>0</v>
      </c>
      <c r="K45" s="547">
        <v>0</v>
      </c>
      <c r="L45" s="547">
        <v>0</v>
      </c>
      <c r="M45" s="547">
        <v>0</v>
      </c>
      <c r="N45" s="547">
        <v>356220</v>
      </c>
      <c r="O45" s="549">
        <v>360570</v>
      </c>
      <c r="P45" s="980"/>
      <c r="Q45" s="982"/>
      <c r="R45" s="982" t="s">
        <v>15</v>
      </c>
    </row>
    <row r="46" spans="1:18" ht="15.6" customHeight="1">
      <c r="A46" s="341" t="s">
        <v>34</v>
      </c>
      <c r="B46" s="347"/>
      <c r="C46" s="348"/>
      <c r="D46" s="551">
        <v>3139608</v>
      </c>
      <c r="E46" s="551">
        <v>3142490</v>
      </c>
      <c r="F46" s="551">
        <v>3154276</v>
      </c>
      <c r="G46" s="551">
        <v>3420589</v>
      </c>
      <c r="H46" s="551">
        <v>3431049.1</v>
      </c>
      <c r="I46" s="551">
        <v>3647521.1</v>
      </c>
      <c r="J46" s="551">
        <v>4129541.1</v>
      </c>
      <c r="K46" s="551">
        <v>4136739.1</v>
      </c>
      <c r="L46" s="551">
        <v>4151214.1</v>
      </c>
      <c r="M46" s="551">
        <v>4722996.0999999996</v>
      </c>
      <c r="N46" s="551">
        <v>5030856.0999999996</v>
      </c>
      <c r="O46" s="551">
        <v>5078806.0999999996</v>
      </c>
      <c r="P46" s="341" t="s">
        <v>34</v>
      </c>
      <c r="Q46" s="347"/>
      <c r="R46" s="347"/>
    </row>
    <row r="47" spans="1:18" s="338" customFormat="1" ht="15.6" customHeight="1">
      <c r="A47" s="987" t="s">
        <v>12</v>
      </c>
      <c r="B47" s="281"/>
      <c r="C47" s="985" t="s">
        <v>15</v>
      </c>
      <c r="D47" s="548">
        <v>69515</v>
      </c>
      <c r="E47" s="548">
        <v>69835</v>
      </c>
      <c r="F47" s="548">
        <v>77835</v>
      </c>
      <c r="G47" s="548">
        <v>180368</v>
      </c>
      <c r="H47" s="548">
        <v>190828</v>
      </c>
      <c r="I47" s="548">
        <v>398528</v>
      </c>
      <c r="J47" s="548">
        <v>608228</v>
      </c>
      <c r="K47" s="548">
        <v>608528</v>
      </c>
      <c r="L47" s="548">
        <v>622788</v>
      </c>
      <c r="M47" s="548">
        <v>1193556</v>
      </c>
      <c r="N47" s="548">
        <v>1484666</v>
      </c>
      <c r="O47" s="548">
        <v>1518701</v>
      </c>
      <c r="P47" s="987" t="s">
        <v>12</v>
      </c>
      <c r="Q47" s="281"/>
      <c r="R47" s="984" t="s">
        <v>15</v>
      </c>
    </row>
    <row r="48" spans="1:18" s="338" customFormat="1" ht="15.6" customHeight="1">
      <c r="A48" s="987" t="s">
        <v>12</v>
      </c>
      <c r="B48" s="282"/>
      <c r="C48" s="283" t="s">
        <v>16</v>
      </c>
      <c r="D48" s="548">
        <v>3070093</v>
      </c>
      <c r="E48" s="548">
        <v>3072655</v>
      </c>
      <c r="F48" s="548">
        <v>3076441</v>
      </c>
      <c r="G48" s="548">
        <v>3240221</v>
      </c>
      <c r="H48" s="548">
        <v>3240221.1</v>
      </c>
      <c r="I48" s="548">
        <v>3248993.1</v>
      </c>
      <c r="J48" s="548">
        <v>3521313.1</v>
      </c>
      <c r="K48" s="548">
        <v>3528211.1</v>
      </c>
      <c r="L48" s="548">
        <v>3528426.1</v>
      </c>
      <c r="M48" s="548">
        <v>3529440.1</v>
      </c>
      <c r="N48" s="548">
        <v>3546190.1</v>
      </c>
      <c r="O48" s="548">
        <v>3560105.1</v>
      </c>
      <c r="P48" s="987" t="s">
        <v>12</v>
      </c>
      <c r="Q48" s="282"/>
      <c r="R48" s="284" t="s">
        <v>16</v>
      </c>
    </row>
    <row r="49" spans="1:18" s="338" customFormat="1" ht="15.6" customHeight="1">
      <c r="A49" s="976" t="s">
        <v>12</v>
      </c>
      <c r="B49" s="601" t="s">
        <v>35</v>
      </c>
      <c r="C49" s="602"/>
      <c r="D49" s="598">
        <v>3113140</v>
      </c>
      <c r="E49" s="599">
        <v>3113140</v>
      </c>
      <c r="F49" s="599">
        <v>3113140</v>
      </c>
      <c r="G49" s="599">
        <v>3364340</v>
      </c>
      <c r="H49" s="599">
        <v>3364340</v>
      </c>
      <c r="I49" s="599">
        <v>3564340</v>
      </c>
      <c r="J49" s="599">
        <v>4026340</v>
      </c>
      <c r="K49" s="599">
        <v>4026340</v>
      </c>
      <c r="L49" s="599">
        <v>4026355</v>
      </c>
      <c r="M49" s="599">
        <v>4557955</v>
      </c>
      <c r="N49" s="599">
        <v>4793055</v>
      </c>
      <c r="O49" s="599">
        <v>4820305</v>
      </c>
      <c r="P49" s="976" t="s">
        <v>12</v>
      </c>
      <c r="Q49" s="601" t="s">
        <v>35</v>
      </c>
      <c r="R49" s="601"/>
    </row>
    <row r="50" spans="1:18" s="338" customFormat="1" ht="15.6" customHeight="1">
      <c r="A50" s="980" t="s">
        <v>12</v>
      </c>
      <c r="B50" s="272"/>
      <c r="C50" s="286" t="s">
        <v>15</v>
      </c>
      <c r="D50" s="548">
        <v>65680</v>
      </c>
      <c r="E50" s="549">
        <v>65680</v>
      </c>
      <c r="F50" s="549">
        <v>65680</v>
      </c>
      <c r="G50" s="549">
        <v>154780</v>
      </c>
      <c r="H50" s="549">
        <v>154780</v>
      </c>
      <c r="I50" s="549">
        <v>354780</v>
      </c>
      <c r="J50" s="549">
        <v>554780</v>
      </c>
      <c r="K50" s="549">
        <v>554780</v>
      </c>
      <c r="L50" s="549">
        <v>554780</v>
      </c>
      <c r="M50" s="549">
        <v>1086380</v>
      </c>
      <c r="N50" s="549">
        <v>1321480</v>
      </c>
      <c r="O50" s="549">
        <v>1337980</v>
      </c>
      <c r="P50" s="980" t="s">
        <v>12</v>
      </c>
      <c r="Q50" s="272"/>
      <c r="R50" s="287" t="s">
        <v>15</v>
      </c>
    </row>
    <row r="51" spans="1:18" s="338" customFormat="1" ht="15.6" customHeight="1">
      <c r="A51" s="980" t="s">
        <v>12</v>
      </c>
      <c r="B51" s="272"/>
      <c r="C51" s="286" t="s">
        <v>16</v>
      </c>
      <c r="D51" s="548">
        <v>3047460</v>
      </c>
      <c r="E51" s="549">
        <v>3047460</v>
      </c>
      <c r="F51" s="549">
        <v>3047460</v>
      </c>
      <c r="G51" s="549">
        <v>3209560</v>
      </c>
      <c r="H51" s="549">
        <v>3209560</v>
      </c>
      <c r="I51" s="549">
        <v>3209560</v>
      </c>
      <c r="J51" s="549">
        <v>3471560</v>
      </c>
      <c r="K51" s="549">
        <v>3471560</v>
      </c>
      <c r="L51" s="549">
        <v>3471575</v>
      </c>
      <c r="M51" s="549">
        <v>3471575</v>
      </c>
      <c r="N51" s="549">
        <v>3471575</v>
      </c>
      <c r="O51" s="549">
        <v>3482325</v>
      </c>
      <c r="P51" s="980" t="s">
        <v>12</v>
      </c>
      <c r="Q51" s="272"/>
      <c r="R51" s="287" t="s">
        <v>16</v>
      </c>
    </row>
    <row r="52" spans="1:18" s="338" customFormat="1" ht="15.6" customHeight="1">
      <c r="A52" s="976" t="s">
        <v>12</v>
      </c>
      <c r="B52" s="1073" t="s">
        <v>36</v>
      </c>
      <c r="C52" s="1074"/>
      <c r="D52" s="598">
        <v>1385</v>
      </c>
      <c r="E52" s="599">
        <v>1705</v>
      </c>
      <c r="F52" s="599">
        <v>1705</v>
      </c>
      <c r="G52" s="599">
        <v>1705</v>
      </c>
      <c r="H52" s="599">
        <v>1705</v>
      </c>
      <c r="I52" s="599">
        <v>1705</v>
      </c>
      <c r="J52" s="599">
        <v>1705</v>
      </c>
      <c r="K52" s="599">
        <v>2005</v>
      </c>
      <c r="L52" s="599">
        <v>4155</v>
      </c>
      <c r="M52" s="599">
        <v>10153</v>
      </c>
      <c r="N52" s="599">
        <v>13653</v>
      </c>
      <c r="O52" s="599">
        <v>16818</v>
      </c>
      <c r="P52" s="976" t="s">
        <v>12</v>
      </c>
      <c r="Q52" s="1073" t="s">
        <v>36</v>
      </c>
      <c r="R52" s="1073"/>
    </row>
    <row r="53" spans="1:18" s="338" customFormat="1" ht="15.6" customHeight="1">
      <c r="A53" s="980" t="s">
        <v>12</v>
      </c>
      <c r="B53" s="272"/>
      <c r="C53" s="286" t="s">
        <v>15</v>
      </c>
      <c r="D53" s="548">
        <v>1385</v>
      </c>
      <c r="E53" s="549">
        <v>1705</v>
      </c>
      <c r="F53" s="549">
        <v>1705</v>
      </c>
      <c r="G53" s="549">
        <v>1705</v>
      </c>
      <c r="H53" s="549">
        <v>1705</v>
      </c>
      <c r="I53" s="549">
        <v>1705</v>
      </c>
      <c r="J53" s="549">
        <v>1705</v>
      </c>
      <c r="K53" s="549">
        <v>2005</v>
      </c>
      <c r="L53" s="549">
        <v>4155</v>
      </c>
      <c r="M53" s="549">
        <v>10153</v>
      </c>
      <c r="N53" s="549">
        <v>12753</v>
      </c>
      <c r="O53" s="549">
        <v>12753</v>
      </c>
      <c r="P53" s="980" t="s">
        <v>12</v>
      </c>
      <c r="Q53" s="272"/>
      <c r="R53" s="287" t="s">
        <v>15</v>
      </c>
    </row>
    <row r="54" spans="1:18" s="338" customFormat="1" ht="15.6" customHeight="1">
      <c r="A54" s="980" t="s">
        <v>12</v>
      </c>
      <c r="B54" s="272"/>
      <c r="C54" s="286" t="s">
        <v>16</v>
      </c>
      <c r="D54" s="548">
        <v>0</v>
      </c>
      <c r="E54" s="549">
        <v>0</v>
      </c>
      <c r="F54" s="549">
        <v>0</v>
      </c>
      <c r="G54" s="549">
        <v>0</v>
      </c>
      <c r="H54" s="549">
        <v>0</v>
      </c>
      <c r="I54" s="549">
        <v>0</v>
      </c>
      <c r="J54" s="549">
        <v>0</v>
      </c>
      <c r="K54" s="549">
        <v>0</v>
      </c>
      <c r="L54" s="549">
        <v>0</v>
      </c>
      <c r="M54" s="549">
        <v>0</v>
      </c>
      <c r="N54" s="549">
        <v>900</v>
      </c>
      <c r="O54" s="549">
        <v>4065</v>
      </c>
      <c r="P54" s="980" t="s">
        <v>12</v>
      </c>
      <c r="Q54" s="272"/>
      <c r="R54" s="287" t="s">
        <v>16</v>
      </c>
    </row>
    <row r="55" spans="1:18" s="338" customFormat="1" ht="15.6" customHeight="1">
      <c r="A55" s="976" t="s">
        <v>12</v>
      </c>
      <c r="B55" s="1073" t="s">
        <v>37</v>
      </c>
      <c r="C55" s="1074"/>
      <c r="D55" s="598">
        <v>22633</v>
      </c>
      <c r="E55" s="599">
        <v>25195</v>
      </c>
      <c r="F55" s="599">
        <v>36981</v>
      </c>
      <c r="G55" s="599">
        <v>52094</v>
      </c>
      <c r="H55" s="599">
        <v>62554.1</v>
      </c>
      <c r="I55" s="599">
        <v>79026.100000000006</v>
      </c>
      <c r="J55" s="599">
        <v>99046.1</v>
      </c>
      <c r="K55" s="599">
        <v>105944.1</v>
      </c>
      <c r="L55" s="599">
        <v>110894.1</v>
      </c>
      <c r="M55" s="599">
        <v>120278.1</v>
      </c>
      <c r="N55" s="599">
        <v>130438.1</v>
      </c>
      <c r="O55" s="599">
        <v>132473.1</v>
      </c>
      <c r="P55" s="976" t="s">
        <v>12</v>
      </c>
      <c r="Q55" s="1073" t="s">
        <v>37</v>
      </c>
      <c r="R55" s="1073"/>
    </row>
    <row r="56" spans="1:18" s="338" customFormat="1" ht="15.6" customHeight="1">
      <c r="A56" s="980" t="s">
        <v>12</v>
      </c>
      <c r="B56" s="272"/>
      <c r="C56" s="286" t="s">
        <v>15</v>
      </c>
      <c r="D56" s="548">
        <v>0</v>
      </c>
      <c r="E56" s="549">
        <v>0</v>
      </c>
      <c r="F56" s="549">
        <v>8000</v>
      </c>
      <c r="G56" s="549">
        <v>21433</v>
      </c>
      <c r="H56" s="549">
        <v>31893</v>
      </c>
      <c r="I56" s="549">
        <v>39593</v>
      </c>
      <c r="J56" s="549">
        <v>49293</v>
      </c>
      <c r="K56" s="549">
        <v>49293</v>
      </c>
      <c r="L56" s="549">
        <v>54043</v>
      </c>
      <c r="M56" s="549">
        <v>62413</v>
      </c>
      <c r="N56" s="549">
        <v>70723</v>
      </c>
      <c r="O56" s="549">
        <v>72758</v>
      </c>
      <c r="P56" s="980" t="s">
        <v>12</v>
      </c>
      <c r="Q56" s="272"/>
      <c r="R56" s="287" t="s">
        <v>15</v>
      </c>
    </row>
    <row r="57" spans="1:18" s="338" customFormat="1" ht="15.6" customHeight="1">
      <c r="A57" s="980" t="s">
        <v>12</v>
      </c>
      <c r="B57" s="272"/>
      <c r="C57" s="286" t="s">
        <v>16</v>
      </c>
      <c r="D57" s="548">
        <v>22633</v>
      </c>
      <c r="E57" s="549">
        <v>25195</v>
      </c>
      <c r="F57" s="549">
        <v>28981</v>
      </c>
      <c r="G57" s="549">
        <v>30661</v>
      </c>
      <c r="H57" s="549">
        <v>30661.1</v>
      </c>
      <c r="I57" s="549">
        <v>39433.1</v>
      </c>
      <c r="J57" s="549">
        <v>49753.1</v>
      </c>
      <c r="K57" s="549">
        <v>56651.1</v>
      </c>
      <c r="L57" s="549">
        <v>56851.1</v>
      </c>
      <c r="M57" s="549">
        <v>57865.1</v>
      </c>
      <c r="N57" s="549">
        <v>59715.1</v>
      </c>
      <c r="O57" s="549">
        <v>59715.1</v>
      </c>
      <c r="P57" s="980" t="s">
        <v>12</v>
      </c>
      <c r="Q57" s="272"/>
      <c r="R57" s="287" t="s">
        <v>16</v>
      </c>
    </row>
    <row r="58" spans="1:18" s="338" customFormat="1" ht="27.75" customHeight="1">
      <c r="A58" s="976"/>
      <c r="B58" s="601" t="s">
        <v>509</v>
      </c>
      <c r="C58" s="603"/>
      <c r="D58" s="598">
        <v>0</v>
      </c>
      <c r="E58" s="599">
        <v>0</v>
      </c>
      <c r="F58" s="599">
        <v>0</v>
      </c>
      <c r="G58" s="599">
        <v>0</v>
      </c>
      <c r="H58" s="599">
        <v>0</v>
      </c>
      <c r="I58" s="599">
        <v>0</v>
      </c>
      <c r="J58" s="599">
        <v>0</v>
      </c>
      <c r="K58" s="599">
        <v>0</v>
      </c>
      <c r="L58" s="599">
        <v>0</v>
      </c>
      <c r="M58" s="599">
        <v>0</v>
      </c>
      <c r="N58" s="599">
        <v>14000</v>
      </c>
      <c r="O58" s="599">
        <v>14000</v>
      </c>
      <c r="P58" s="976"/>
      <c r="Q58" s="601" t="s">
        <v>509</v>
      </c>
      <c r="R58" s="605"/>
    </row>
    <row r="59" spans="1:18" s="338" customFormat="1" ht="15.6" customHeight="1">
      <c r="A59" s="980"/>
      <c r="B59" s="272"/>
      <c r="C59" s="286" t="s">
        <v>16</v>
      </c>
      <c r="D59" s="548">
        <v>0</v>
      </c>
      <c r="E59" s="549">
        <v>0</v>
      </c>
      <c r="F59" s="549">
        <v>0</v>
      </c>
      <c r="G59" s="549">
        <v>0</v>
      </c>
      <c r="H59" s="549">
        <v>0</v>
      </c>
      <c r="I59" s="549">
        <v>0</v>
      </c>
      <c r="J59" s="549">
        <v>0</v>
      </c>
      <c r="K59" s="549">
        <v>0</v>
      </c>
      <c r="L59" s="549">
        <v>0</v>
      </c>
      <c r="M59" s="549">
        <v>0</v>
      </c>
      <c r="N59" s="549">
        <v>14000</v>
      </c>
      <c r="O59" s="549">
        <v>14000</v>
      </c>
      <c r="P59" s="980"/>
      <c r="Q59" s="272"/>
      <c r="R59" s="287" t="s">
        <v>192</v>
      </c>
    </row>
    <row r="60" spans="1:18" s="338" customFormat="1" ht="15.6" customHeight="1">
      <c r="A60" s="976"/>
      <c r="B60" s="606" t="s">
        <v>41</v>
      </c>
      <c r="C60" s="978"/>
      <c r="D60" s="598">
        <v>2450</v>
      </c>
      <c r="E60" s="599">
        <v>2450</v>
      </c>
      <c r="F60" s="599">
        <v>2450</v>
      </c>
      <c r="G60" s="599">
        <v>2450</v>
      </c>
      <c r="H60" s="599">
        <v>2450</v>
      </c>
      <c r="I60" s="599">
        <v>2450</v>
      </c>
      <c r="J60" s="599">
        <v>2450</v>
      </c>
      <c r="K60" s="599">
        <v>2450</v>
      </c>
      <c r="L60" s="599">
        <v>9810</v>
      </c>
      <c r="M60" s="599">
        <v>34610</v>
      </c>
      <c r="N60" s="599">
        <v>37600</v>
      </c>
      <c r="O60" s="599">
        <v>53100</v>
      </c>
      <c r="P60" s="976"/>
      <c r="Q60" s="606" t="s">
        <v>41</v>
      </c>
      <c r="R60" s="977"/>
    </row>
    <row r="61" spans="1:18" s="338" customFormat="1" ht="15.6" customHeight="1">
      <c r="A61" s="980"/>
      <c r="B61" s="281"/>
      <c r="C61" s="985" t="s">
        <v>15</v>
      </c>
      <c r="D61" s="548">
        <v>2450</v>
      </c>
      <c r="E61" s="549">
        <v>2450</v>
      </c>
      <c r="F61" s="549">
        <v>2450</v>
      </c>
      <c r="G61" s="549">
        <v>2450</v>
      </c>
      <c r="H61" s="549">
        <v>2450</v>
      </c>
      <c r="I61" s="549">
        <v>2450</v>
      </c>
      <c r="J61" s="549">
        <v>2450</v>
      </c>
      <c r="K61" s="549">
        <v>2450</v>
      </c>
      <c r="L61" s="549">
        <v>9810</v>
      </c>
      <c r="M61" s="549">
        <v>34610</v>
      </c>
      <c r="N61" s="549">
        <v>37600</v>
      </c>
      <c r="O61" s="549">
        <v>53100</v>
      </c>
      <c r="P61" s="980"/>
      <c r="Q61" s="281"/>
      <c r="R61" s="984" t="s">
        <v>15</v>
      </c>
    </row>
    <row r="62" spans="1:18" s="338" customFormat="1" ht="15.6" customHeight="1">
      <c r="A62" s="976"/>
      <c r="B62" s="606" t="s">
        <v>190</v>
      </c>
      <c r="C62" s="978"/>
      <c r="D62" s="598">
        <v>0</v>
      </c>
      <c r="E62" s="599">
        <v>0</v>
      </c>
      <c r="F62" s="599">
        <v>0</v>
      </c>
      <c r="G62" s="599">
        <v>0</v>
      </c>
      <c r="H62" s="599">
        <v>0</v>
      </c>
      <c r="I62" s="599">
        <v>0</v>
      </c>
      <c r="J62" s="599">
        <v>0</v>
      </c>
      <c r="K62" s="599">
        <v>0</v>
      </c>
      <c r="L62" s="599">
        <v>0</v>
      </c>
      <c r="M62" s="599">
        <v>0</v>
      </c>
      <c r="N62" s="599">
        <v>42110</v>
      </c>
      <c r="O62" s="599">
        <v>42110</v>
      </c>
      <c r="P62" s="976"/>
      <c r="Q62" s="606" t="s">
        <v>190</v>
      </c>
      <c r="R62" s="977"/>
    </row>
    <row r="63" spans="1:18" s="338" customFormat="1" ht="15.6" customHeight="1">
      <c r="A63" s="980"/>
      <c r="B63" s="281"/>
      <c r="C63" s="985" t="s">
        <v>191</v>
      </c>
      <c r="D63" s="548">
        <v>0</v>
      </c>
      <c r="E63" s="549">
        <v>0</v>
      </c>
      <c r="F63" s="549">
        <v>0</v>
      </c>
      <c r="G63" s="549">
        <v>0</v>
      </c>
      <c r="H63" s="549">
        <v>0</v>
      </c>
      <c r="I63" s="549">
        <v>0</v>
      </c>
      <c r="J63" s="549">
        <v>0</v>
      </c>
      <c r="K63" s="549">
        <v>0</v>
      </c>
      <c r="L63" s="549">
        <v>0</v>
      </c>
      <c r="M63" s="549">
        <v>0</v>
      </c>
      <c r="N63" s="549">
        <v>42110</v>
      </c>
      <c r="O63" s="549">
        <v>42110</v>
      </c>
      <c r="P63" s="980"/>
      <c r="Q63" s="281"/>
      <c r="R63" s="984" t="s">
        <v>191</v>
      </c>
    </row>
    <row r="64" spans="1:18" ht="15.6" customHeight="1">
      <c r="A64" s="341" t="s">
        <v>43</v>
      </c>
      <c r="B64" s="342"/>
      <c r="C64" s="343"/>
      <c r="D64" s="551">
        <v>0</v>
      </c>
      <c r="E64" s="551">
        <v>756</v>
      </c>
      <c r="F64" s="551">
        <v>1026</v>
      </c>
      <c r="G64" s="551">
        <v>1051</v>
      </c>
      <c r="H64" s="551">
        <v>8902</v>
      </c>
      <c r="I64" s="551">
        <v>23403</v>
      </c>
      <c r="J64" s="551">
        <v>37633</v>
      </c>
      <c r="K64" s="551">
        <v>57839</v>
      </c>
      <c r="L64" s="551">
        <v>60842</v>
      </c>
      <c r="M64" s="551">
        <v>128669</v>
      </c>
      <c r="N64" s="551">
        <v>164955</v>
      </c>
      <c r="O64" s="994">
        <v>171309</v>
      </c>
      <c r="P64" s="341" t="s">
        <v>43</v>
      </c>
      <c r="Q64" s="342"/>
      <c r="R64" s="342"/>
    </row>
    <row r="65" spans="1:18" s="344" customFormat="1" ht="15.6" customHeight="1">
      <c r="A65" s="362" t="s">
        <v>12</v>
      </c>
      <c r="B65" s="363"/>
      <c r="C65" s="364" t="s">
        <v>15</v>
      </c>
      <c r="D65" s="548">
        <v>0</v>
      </c>
      <c r="E65" s="548">
        <v>0</v>
      </c>
      <c r="F65" s="548">
        <v>250</v>
      </c>
      <c r="G65" s="548">
        <v>250</v>
      </c>
      <c r="H65" s="548">
        <v>8050</v>
      </c>
      <c r="I65" s="548">
        <v>22450</v>
      </c>
      <c r="J65" s="548">
        <v>36450</v>
      </c>
      <c r="K65" s="548">
        <v>56100</v>
      </c>
      <c r="L65" s="548">
        <v>58900</v>
      </c>
      <c r="M65" s="548">
        <v>126360</v>
      </c>
      <c r="N65" s="548">
        <v>162400</v>
      </c>
      <c r="O65" s="991">
        <v>168400</v>
      </c>
      <c r="P65" s="362" t="s">
        <v>12</v>
      </c>
      <c r="Q65" s="363"/>
      <c r="R65" s="362" t="s">
        <v>15</v>
      </c>
    </row>
    <row r="66" spans="1:18" ht="15.6" customHeight="1">
      <c r="A66" s="979" t="s">
        <v>12</v>
      </c>
      <c r="B66" s="349"/>
      <c r="C66" s="345" t="s">
        <v>16</v>
      </c>
      <c r="D66" s="548">
        <v>0</v>
      </c>
      <c r="E66" s="548">
        <v>756</v>
      </c>
      <c r="F66" s="548">
        <v>776</v>
      </c>
      <c r="G66" s="548">
        <v>801</v>
      </c>
      <c r="H66" s="548">
        <v>852</v>
      </c>
      <c r="I66" s="548">
        <v>953</v>
      </c>
      <c r="J66" s="548">
        <v>1183</v>
      </c>
      <c r="K66" s="548">
        <v>1739</v>
      </c>
      <c r="L66" s="548">
        <v>1942</v>
      </c>
      <c r="M66" s="548">
        <v>2309</v>
      </c>
      <c r="N66" s="548">
        <v>2555</v>
      </c>
      <c r="O66" s="991">
        <v>2909</v>
      </c>
      <c r="P66" s="979" t="s">
        <v>12</v>
      </c>
      <c r="Q66" s="349"/>
      <c r="R66" s="979" t="s">
        <v>16</v>
      </c>
    </row>
    <row r="67" spans="1:18" ht="15.6" customHeight="1">
      <c r="A67" s="350" t="s">
        <v>98</v>
      </c>
      <c r="B67" s="342"/>
      <c r="C67" s="351"/>
      <c r="D67" s="551">
        <v>0</v>
      </c>
      <c r="E67" s="551">
        <v>0</v>
      </c>
      <c r="F67" s="551">
        <v>0</v>
      </c>
      <c r="G67" s="551">
        <v>0</v>
      </c>
      <c r="H67" s="551">
        <v>0</v>
      </c>
      <c r="I67" s="551">
        <v>0</v>
      </c>
      <c r="J67" s="551">
        <v>0</v>
      </c>
      <c r="K67" s="551">
        <v>0</v>
      </c>
      <c r="L67" s="551">
        <v>0</v>
      </c>
      <c r="M67" s="551">
        <v>0</v>
      </c>
      <c r="N67" s="551">
        <v>0</v>
      </c>
      <c r="O67" s="994">
        <v>380700</v>
      </c>
      <c r="P67" s="341" t="s">
        <v>98</v>
      </c>
      <c r="Q67" s="342"/>
      <c r="R67" s="350"/>
    </row>
    <row r="68" spans="1:18" ht="15.6" customHeight="1" thickBot="1">
      <c r="A68" s="334"/>
      <c r="B68" s="334"/>
      <c r="C68" s="352" t="s">
        <v>15</v>
      </c>
      <c r="D68" s="595">
        <v>0</v>
      </c>
      <c r="E68" s="596">
        <v>0</v>
      </c>
      <c r="F68" s="596">
        <v>0</v>
      </c>
      <c r="G68" s="596">
        <v>0</v>
      </c>
      <c r="H68" s="596">
        <v>0</v>
      </c>
      <c r="I68" s="596">
        <v>0</v>
      </c>
      <c r="J68" s="596">
        <v>0</v>
      </c>
      <c r="K68" s="596">
        <v>0</v>
      </c>
      <c r="L68" s="596">
        <v>0</v>
      </c>
      <c r="M68" s="596">
        <v>0</v>
      </c>
      <c r="N68" s="596">
        <v>0</v>
      </c>
      <c r="O68" s="993">
        <v>380700</v>
      </c>
      <c r="P68" s="334"/>
      <c r="Q68" s="334"/>
      <c r="R68" s="356" t="s">
        <v>15</v>
      </c>
    </row>
    <row r="69" spans="1:18" ht="4.5" customHeight="1">
      <c r="A69" s="979"/>
      <c r="B69" s="349"/>
      <c r="C69" s="979"/>
      <c r="D69" s="353"/>
      <c r="E69" s="353"/>
      <c r="F69" s="353"/>
      <c r="G69" s="353"/>
      <c r="H69" s="353"/>
      <c r="I69" s="353"/>
      <c r="J69" s="353"/>
      <c r="K69" s="353"/>
      <c r="L69" s="353"/>
      <c r="M69" s="353"/>
      <c r="N69" s="354"/>
      <c r="O69" s="354"/>
      <c r="P69" s="979"/>
      <c r="Q69" s="349"/>
      <c r="R69" s="979"/>
    </row>
    <row r="70" spans="1:18" s="123" customFormat="1" ht="12" customHeight="1">
      <c r="A70" s="123" t="s">
        <v>421</v>
      </c>
    </row>
    <row r="71" spans="1:18" s="123" customFormat="1" ht="12" customHeight="1">
      <c r="A71" s="123" t="s">
        <v>422</v>
      </c>
    </row>
    <row r="72" spans="1:18" s="123" customFormat="1" ht="12" customHeight="1">
      <c r="A72" s="123" t="s">
        <v>423</v>
      </c>
    </row>
    <row r="73" spans="1:18" s="123" customFormat="1" ht="12" customHeight="1">
      <c r="A73" s="123" t="s">
        <v>424</v>
      </c>
    </row>
    <row r="74" spans="1:18" s="123" customFormat="1" ht="12" customHeight="1">
      <c r="A74" s="123" t="s">
        <v>425</v>
      </c>
    </row>
    <row r="75" spans="1:18" s="123" customFormat="1" ht="12" customHeight="1">
      <c r="A75" s="123" t="s">
        <v>426</v>
      </c>
    </row>
    <row r="76" spans="1:18" ht="12" customHeight="1">
      <c r="A76" s="123" t="s">
        <v>427</v>
      </c>
    </row>
    <row r="77" spans="1:18">
      <c r="A77" s="218" t="s">
        <v>428</v>
      </c>
    </row>
  </sheetData>
  <mergeCells count="28">
    <mergeCell ref="B52:C52"/>
    <mergeCell ref="Q52:R52"/>
    <mergeCell ref="B55:C55"/>
    <mergeCell ref="Q55:R55"/>
    <mergeCell ref="B39:C39"/>
    <mergeCell ref="Q39:R39"/>
    <mergeCell ref="B41:C41"/>
    <mergeCell ref="Q41:R41"/>
    <mergeCell ref="B44:C44"/>
    <mergeCell ref="Q44:R44"/>
    <mergeCell ref="B31:C31"/>
    <mergeCell ref="Q31:R31"/>
    <mergeCell ref="B34:C34"/>
    <mergeCell ref="Q34:R34"/>
    <mergeCell ref="B37:C37"/>
    <mergeCell ref="Q37:R37"/>
    <mergeCell ref="B22:C22"/>
    <mergeCell ref="Q22:R22"/>
    <mergeCell ref="B25:C25"/>
    <mergeCell ref="Q25:R25"/>
    <mergeCell ref="B28:C28"/>
    <mergeCell ref="Q28:R28"/>
    <mergeCell ref="A3:C3"/>
    <mergeCell ref="P3:R3"/>
    <mergeCell ref="A4:C4"/>
    <mergeCell ref="P4:R4"/>
    <mergeCell ref="A7:C7"/>
    <mergeCell ref="P7:R7"/>
  </mergeCells>
  <phoneticPr fontId="1" type="noConversion"/>
  <printOptions horizontalCentered="1" verticalCentered="1"/>
  <pageMargins left="0.19685039370078741" right="0.19685039370078741" top="0.39370078740157483" bottom="0.39370078740157483" header="0" footer="0"/>
  <pageSetup paperSize="8" scale="4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Q34"/>
  <sheetViews>
    <sheetView showGridLines="0" view="pageBreakPreview" zoomScale="70" zoomScaleNormal="70" zoomScaleSheetLayoutView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4" sqref="O4"/>
    </sheetView>
  </sheetViews>
  <sheetFormatPr defaultRowHeight="15.75" customHeight="1"/>
  <cols>
    <col min="1" max="1" width="9" style="218" customWidth="1"/>
    <col min="2" max="2" width="21.375" style="218" customWidth="1"/>
    <col min="3" max="14" width="11.5" style="218" customWidth="1"/>
    <col min="15" max="15" width="15.25" style="218" customWidth="1"/>
    <col min="16" max="16" width="10.75" style="218" customWidth="1"/>
    <col min="17" max="17" width="24.625" style="218" customWidth="1"/>
    <col min="18" max="16384" width="9" style="218"/>
  </cols>
  <sheetData>
    <row r="1" spans="1:17" ht="26.25">
      <c r="A1" s="358" t="s">
        <v>514</v>
      </c>
      <c r="Q1" s="333"/>
    </row>
    <row r="2" spans="1:17" ht="15.75" customHeight="1" thickBot="1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5"/>
    </row>
    <row r="3" spans="1:17" ht="15.75" customHeight="1">
      <c r="A3" s="1081" t="s">
        <v>0</v>
      </c>
      <c r="B3" s="1082"/>
      <c r="C3" s="442" t="s">
        <v>152</v>
      </c>
      <c r="D3" s="442" t="s">
        <v>2</v>
      </c>
      <c r="E3" s="443" t="s">
        <v>3</v>
      </c>
      <c r="F3" s="444" t="s">
        <v>4</v>
      </c>
      <c r="G3" s="444" t="s">
        <v>5</v>
      </c>
      <c r="H3" s="481" t="s">
        <v>6</v>
      </c>
      <c r="I3" s="481" t="s">
        <v>7</v>
      </c>
      <c r="J3" s="444" t="s">
        <v>8</v>
      </c>
      <c r="K3" s="443" t="s">
        <v>9</v>
      </c>
      <c r="L3" s="445" t="s">
        <v>10</v>
      </c>
      <c r="M3" s="458" t="s">
        <v>11</v>
      </c>
      <c r="N3" s="654" t="s">
        <v>193</v>
      </c>
      <c r="O3" s="465" t="s">
        <v>196</v>
      </c>
      <c r="P3" s="1083" t="s">
        <v>0</v>
      </c>
      <c r="Q3" s="1083"/>
    </row>
    <row r="4" spans="1:17" ht="15.75" customHeight="1">
      <c r="A4" s="446" t="s">
        <v>168</v>
      </c>
      <c r="B4" s="447"/>
      <c r="C4" s="647">
        <v>1095487.1139999998</v>
      </c>
      <c r="D4" s="647">
        <v>28309.64</v>
      </c>
      <c r="E4" s="647">
        <v>24313.652000000002</v>
      </c>
      <c r="F4" s="647">
        <v>14525.47</v>
      </c>
      <c r="G4" s="647">
        <v>51552.130000000041</v>
      </c>
      <c r="H4" s="647">
        <v>96950.519999999946</v>
      </c>
      <c r="I4" s="647">
        <v>69805.08</v>
      </c>
      <c r="J4" s="647">
        <v>54732.090000000011</v>
      </c>
      <c r="K4" s="653">
        <v>63775.128000000012</v>
      </c>
      <c r="L4" s="648">
        <v>48472.540000000015</v>
      </c>
      <c r="M4" s="612">
        <v>32043.170000000016</v>
      </c>
      <c r="N4" s="611">
        <v>29033.150000000027</v>
      </c>
      <c r="O4" s="214">
        <v>1608999.6840000001</v>
      </c>
      <c r="P4" s="446" t="s">
        <v>168</v>
      </c>
      <c r="Q4" s="446"/>
    </row>
    <row r="5" spans="1:17" ht="15.75" customHeight="1">
      <c r="A5" s="446" t="s">
        <v>164</v>
      </c>
      <c r="B5" s="447"/>
      <c r="C5" s="647">
        <v>11336.5</v>
      </c>
      <c r="D5" s="647">
        <v>6263.6</v>
      </c>
      <c r="E5" s="647">
        <v>35023.1</v>
      </c>
      <c r="F5" s="647">
        <v>20528.829999999998</v>
      </c>
      <c r="G5" s="647">
        <v>31612.5</v>
      </c>
      <c r="H5" s="647">
        <v>39837.799999999996</v>
      </c>
      <c r="I5" s="647">
        <v>89225.910000000018</v>
      </c>
      <c r="J5" s="647">
        <v>73514.81726666668</v>
      </c>
      <c r="K5" s="653">
        <v>123838.37399999994</v>
      </c>
      <c r="L5" s="648">
        <v>121464.60299999999</v>
      </c>
      <c r="M5" s="648">
        <v>124914.62700000001</v>
      </c>
      <c r="N5" s="611">
        <v>174346.63599999997</v>
      </c>
      <c r="O5" s="214">
        <v>851907.29726666654</v>
      </c>
      <c r="P5" s="446" t="s">
        <v>165</v>
      </c>
      <c r="Q5" s="446"/>
    </row>
    <row r="6" spans="1:17" ht="15.75" customHeight="1">
      <c r="A6" s="446" t="s">
        <v>169</v>
      </c>
      <c r="B6" s="447"/>
      <c r="C6" s="647">
        <v>0</v>
      </c>
      <c r="D6" s="647">
        <v>0</v>
      </c>
      <c r="E6" s="647">
        <v>0</v>
      </c>
      <c r="F6" s="647">
        <v>0</v>
      </c>
      <c r="G6" s="647">
        <v>0</v>
      </c>
      <c r="H6" s="647">
        <v>0</v>
      </c>
      <c r="I6" s="647">
        <v>0</v>
      </c>
      <c r="J6" s="647">
        <v>0</v>
      </c>
      <c r="K6" s="653">
        <v>0</v>
      </c>
      <c r="L6" s="648">
        <v>0</v>
      </c>
      <c r="M6" s="648">
        <v>0</v>
      </c>
      <c r="N6" s="611">
        <v>48508.63</v>
      </c>
      <c r="O6" s="214">
        <v>48508.63</v>
      </c>
      <c r="P6" s="446" t="s">
        <v>170</v>
      </c>
      <c r="Q6" s="446"/>
    </row>
    <row r="7" spans="1:17" ht="15.75" customHeight="1">
      <c r="A7" s="446" t="s">
        <v>171</v>
      </c>
      <c r="B7" s="447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59"/>
      <c r="N7" s="460"/>
      <c r="O7" s="467"/>
      <c r="P7" s="446" t="s">
        <v>171</v>
      </c>
      <c r="Q7" s="446"/>
    </row>
    <row r="8" spans="1:17" ht="33">
      <c r="A8" s="219"/>
      <c r="B8" s="286" t="s">
        <v>172</v>
      </c>
      <c r="C8" s="613">
        <v>148</v>
      </c>
      <c r="D8" s="613">
        <v>11</v>
      </c>
      <c r="E8" s="613">
        <v>27</v>
      </c>
      <c r="F8" s="613">
        <v>52</v>
      </c>
      <c r="G8" s="613">
        <v>23</v>
      </c>
      <c r="H8" s="613">
        <v>490</v>
      </c>
      <c r="I8" s="613">
        <v>33</v>
      </c>
      <c r="J8" s="613">
        <v>23</v>
      </c>
      <c r="K8" s="613">
        <v>23</v>
      </c>
      <c r="L8" s="613">
        <v>33</v>
      </c>
      <c r="M8" s="614">
        <v>41</v>
      </c>
      <c r="N8" s="239">
        <v>16</v>
      </c>
      <c r="O8" s="240">
        <f>SUM(C8:N8)</f>
        <v>920</v>
      </c>
      <c r="P8" s="219"/>
      <c r="Q8" s="287" t="s">
        <v>172</v>
      </c>
    </row>
    <row r="9" spans="1:17" ht="33">
      <c r="A9" s="219" t="s">
        <v>12</v>
      </c>
      <c r="B9" s="286" t="s">
        <v>173</v>
      </c>
      <c r="C9" s="244">
        <v>0</v>
      </c>
      <c r="D9" s="244">
        <v>0</v>
      </c>
      <c r="E9" s="244">
        <v>0</v>
      </c>
      <c r="F9" s="244">
        <v>0</v>
      </c>
      <c r="G9" s="244">
        <v>0</v>
      </c>
      <c r="H9" s="244">
        <v>28</v>
      </c>
      <c r="I9" s="244">
        <v>0</v>
      </c>
      <c r="J9" s="244">
        <v>0</v>
      </c>
      <c r="K9" s="613">
        <v>15</v>
      </c>
      <c r="L9" s="613">
        <v>0</v>
      </c>
      <c r="M9" s="614">
        <v>0</v>
      </c>
      <c r="N9" s="239">
        <v>0</v>
      </c>
      <c r="O9" s="240">
        <f>SUM(C9:N9)</f>
        <v>43</v>
      </c>
      <c r="P9" s="219" t="s">
        <v>12</v>
      </c>
      <c r="Q9" s="287" t="s">
        <v>173</v>
      </c>
    </row>
    <row r="10" spans="1:17" ht="33">
      <c r="A10" s="219"/>
      <c r="B10" s="286" t="s">
        <v>174</v>
      </c>
      <c r="C10" s="613">
        <v>219500</v>
      </c>
      <c r="D10" s="613">
        <v>191403</v>
      </c>
      <c r="E10" s="613">
        <v>333000</v>
      </c>
      <c r="F10" s="613">
        <v>507700</v>
      </c>
      <c r="G10" s="613">
        <v>743207</v>
      </c>
      <c r="H10" s="613">
        <v>1142900</v>
      </c>
      <c r="I10" s="613">
        <v>1104400</v>
      </c>
      <c r="J10" s="613">
        <v>1204400</v>
      </c>
      <c r="K10" s="613">
        <v>1204400</v>
      </c>
      <c r="L10" s="613">
        <v>1177468</v>
      </c>
      <c r="M10" s="614">
        <v>887087</v>
      </c>
      <c r="N10" s="239">
        <v>854687</v>
      </c>
      <c r="O10" s="214"/>
      <c r="P10" s="219"/>
      <c r="Q10" s="287" t="s">
        <v>174</v>
      </c>
    </row>
    <row r="11" spans="1:17" ht="33">
      <c r="A11" s="219"/>
      <c r="B11" s="286" t="s">
        <v>175</v>
      </c>
      <c r="C11" s="613">
        <v>95</v>
      </c>
      <c r="D11" s="613">
        <v>0</v>
      </c>
      <c r="E11" s="613">
        <v>0</v>
      </c>
      <c r="F11" s="613">
        <v>0</v>
      </c>
      <c r="G11" s="613">
        <v>2</v>
      </c>
      <c r="H11" s="613">
        <v>250</v>
      </c>
      <c r="I11" s="613">
        <v>46</v>
      </c>
      <c r="J11" s="613">
        <v>12</v>
      </c>
      <c r="K11" s="613">
        <v>0</v>
      </c>
      <c r="L11" s="613">
        <v>6</v>
      </c>
      <c r="M11" s="614">
        <v>5</v>
      </c>
      <c r="N11" s="239">
        <v>9</v>
      </c>
      <c r="O11" s="240">
        <f>SUM(C11:N11)</f>
        <v>425</v>
      </c>
      <c r="P11" s="219"/>
      <c r="Q11" s="287" t="s">
        <v>175</v>
      </c>
    </row>
    <row r="12" spans="1:17" ht="33">
      <c r="A12" s="219"/>
      <c r="B12" s="286" t="s">
        <v>176</v>
      </c>
      <c r="C12" s="613">
        <v>397442</v>
      </c>
      <c r="D12" s="613">
        <v>76900</v>
      </c>
      <c r="E12" s="613">
        <v>81357</v>
      </c>
      <c r="F12" s="613">
        <v>83969</v>
      </c>
      <c r="G12" s="613">
        <v>69489</v>
      </c>
      <c r="H12" s="613">
        <v>57385</v>
      </c>
      <c r="I12" s="613">
        <v>54888</v>
      </c>
      <c r="J12" s="613">
        <v>58551</v>
      </c>
      <c r="K12" s="613">
        <v>56802</v>
      </c>
      <c r="L12" s="613">
        <v>55992</v>
      </c>
      <c r="M12" s="614">
        <v>59349</v>
      </c>
      <c r="N12" s="239">
        <v>37685</v>
      </c>
      <c r="O12" s="214"/>
      <c r="P12" s="219"/>
      <c r="Q12" s="287" t="s">
        <v>176</v>
      </c>
    </row>
    <row r="13" spans="1:17" ht="33">
      <c r="A13" s="219"/>
      <c r="B13" s="286" t="s">
        <v>177</v>
      </c>
      <c r="C13" s="613" t="s">
        <v>502</v>
      </c>
      <c r="D13" s="613">
        <v>175593</v>
      </c>
      <c r="E13" s="613">
        <v>179421</v>
      </c>
      <c r="F13" s="613">
        <v>155041</v>
      </c>
      <c r="G13" s="613">
        <v>147271</v>
      </c>
      <c r="H13" s="613">
        <v>159918</v>
      </c>
      <c r="I13" s="613">
        <v>69344</v>
      </c>
      <c r="J13" s="613">
        <v>69372</v>
      </c>
      <c r="K13" s="613">
        <v>187291</v>
      </c>
      <c r="L13" s="613">
        <v>168214</v>
      </c>
      <c r="M13" s="614">
        <v>12903</v>
      </c>
      <c r="N13" s="239">
        <v>156939</v>
      </c>
      <c r="O13" s="214"/>
      <c r="P13" s="219"/>
      <c r="Q13" s="287" t="s">
        <v>177</v>
      </c>
    </row>
    <row r="14" spans="1:17" ht="33">
      <c r="A14" s="219"/>
      <c r="B14" s="286" t="s">
        <v>178</v>
      </c>
      <c r="C14" s="613">
        <v>73</v>
      </c>
      <c r="D14" s="613">
        <v>0</v>
      </c>
      <c r="E14" s="613">
        <v>0</v>
      </c>
      <c r="F14" s="613">
        <v>0</v>
      </c>
      <c r="G14" s="613">
        <v>0</v>
      </c>
      <c r="H14" s="613">
        <v>3</v>
      </c>
      <c r="I14" s="613">
        <v>0.44000000000000006</v>
      </c>
      <c r="J14" s="613">
        <v>72</v>
      </c>
      <c r="K14" s="613">
        <v>127</v>
      </c>
      <c r="L14" s="613">
        <v>128</v>
      </c>
      <c r="M14" s="614">
        <v>469</v>
      </c>
      <c r="N14" s="239">
        <v>75</v>
      </c>
      <c r="O14" s="240">
        <f>SUM(C14:N14)</f>
        <v>947.44</v>
      </c>
      <c r="P14" s="219"/>
      <c r="Q14" s="287" t="s">
        <v>178</v>
      </c>
    </row>
    <row r="15" spans="1:17" ht="33">
      <c r="A15" s="219" t="s">
        <v>12</v>
      </c>
      <c r="B15" s="286" t="s">
        <v>179</v>
      </c>
      <c r="C15" s="613">
        <v>115</v>
      </c>
      <c r="D15" s="613">
        <v>3</v>
      </c>
      <c r="E15" s="613">
        <v>0</v>
      </c>
      <c r="F15" s="613">
        <v>11</v>
      </c>
      <c r="G15" s="613">
        <v>34</v>
      </c>
      <c r="H15" s="613">
        <v>0</v>
      </c>
      <c r="I15" s="613">
        <v>20</v>
      </c>
      <c r="J15" s="613">
        <v>6</v>
      </c>
      <c r="K15" s="613">
        <v>59</v>
      </c>
      <c r="L15" s="613">
        <v>77</v>
      </c>
      <c r="M15" s="614">
        <v>18</v>
      </c>
      <c r="N15" s="239">
        <v>4</v>
      </c>
      <c r="O15" s="240">
        <f>SUM(C15:N15)</f>
        <v>347</v>
      </c>
      <c r="P15" s="219" t="s">
        <v>12</v>
      </c>
      <c r="Q15" s="287" t="s">
        <v>179</v>
      </c>
    </row>
    <row r="16" spans="1:17" ht="33">
      <c r="A16" s="219"/>
      <c r="B16" s="286" t="s">
        <v>180</v>
      </c>
      <c r="C16" s="613">
        <v>310</v>
      </c>
      <c r="D16" s="613">
        <v>0</v>
      </c>
      <c r="E16" s="613">
        <v>0</v>
      </c>
      <c r="F16" s="613">
        <v>0</v>
      </c>
      <c r="G16" s="613">
        <v>0</v>
      </c>
      <c r="H16" s="613">
        <v>0</v>
      </c>
      <c r="I16" s="613">
        <v>0</v>
      </c>
      <c r="J16" s="613">
        <v>0</v>
      </c>
      <c r="K16" s="613">
        <v>0</v>
      </c>
      <c r="L16" s="613">
        <v>0</v>
      </c>
      <c r="M16" s="614">
        <v>0</v>
      </c>
      <c r="N16" s="239">
        <v>0</v>
      </c>
      <c r="O16" s="240">
        <v>310</v>
      </c>
      <c r="P16" s="219"/>
      <c r="Q16" s="287" t="s">
        <v>180</v>
      </c>
    </row>
    <row r="17" spans="1:17" ht="33">
      <c r="A17" s="219"/>
      <c r="B17" s="286" t="s">
        <v>166</v>
      </c>
      <c r="C17" s="613">
        <v>0</v>
      </c>
      <c r="D17" s="613">
        <v>0</v>
      </c>
      <c r="E17" s="613">
        <v>0</v>
      </c>
      <c r="F17" s="613">
        <v>0</v>
      </c>
      <c r="G17" s="613">
        <v>0</v>
      </c>
      <c r="H17" s="615">
        <v>5</v>
      </c>
      <c r="I17" s="615">
        <v>2</v>
      </c>
      <c r="J17" s="975">
        <v>0</v>
      </c>
      <c r="K17" s="613">
        <v>1</v>
      </c>
      <c r="L17" s="615">
        <v>3.5</v>
      </c>
      <c r="M17" s="616">
        <v>3</v>
      </c>
      <c r="N17" s="617">
        <v>40</v>
      </c>
      <c r="O17" s="240">
        <f>SUM(C17:N17)</f>
        <v>54.5</v>
      </c>
      <c r="P17" s="219"/>
      <c r="Q17" s="287" t="s">
        <v>166</v>
      </c>
    </row>
    <row r="18" spans="1:17" ht="33">
      <c r="A18" s="219"/>
      <c r="B18" s="283" t="s">
        <v>181</v>
      </c>
      <c r="C18" s="613">
        <v>0</v>
      </c>
      <c r="D18" s="613">
        <v>0</v>
      </c>
      <c r="E18" s="613">
        <v>1</v>
      </c>
      <c r="F18" s="613">
        <v>3</v>
      </c>
      <c r="G18" s="613">
        <v>0</v>
      </c>
      <c r="H18" s="613">
        <v>0</v>
      </c>
      <c r="I18" s="613">
        <v>0</v>
      </c>
      <c r="J18" s="613">
        <v>70</v>
      </c>
      <c r="K18" s="613">
        <v>18</v>
      </c>
      <c r="L18" s="613">
        <v>6</v>
      </c>
      <c r="M18" s="614">
        <v>44</v>
      </c>
      <c r="N18" s="239">
        <v>0</v>
      </c>
      <c r="O18" s="240">
        <f>SUM(C18:N18)</f>
        <v>142</v>
      </c>
      <c r="P18" s="219"/>
      <c r="Q18" s="284" t="s">
        <v>181</v>
      </c>
    </row>
    <row r="19" spans="1:17" ht="15.75" customHeight="1">
      <c r="A19" s="446" t="s">
        <v>167</v>
      </c>
      <c r="B19" s="450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461"/>
      <c r="N19" s="462"/>
      <c r="O19" s="214"/>
      <c r="P19" s="446" t="s">
        <v>167</v>
      </c>
      <c r="Q19" s="451"/>
    </row>
    <row r="20" spans="1:17" ht="33">
      <c r="A20" s="219"/>
      <c r="B20" s="286" t="s">
        <v>182</v>
      </c>
      <c r="C20" s="613">
        <v>4843</v>
      </c>
      <c r="D20" s="613">
        <v>8</v>
      </c>
      <c r="E20" s="613">
        <v>0</v>
      </c>
      <c r="F20" s="613">
        <v>92</v>
      </c>
      <c r="G20" s="613">
        <v>40</v>
      </c>
      <c r="H20" s="613">
        <v>52</v>
      </c>
      <c r="I20" s="613">
        <v>22</v>
      </c>
      <c r="J20" s="613">
        <v>133</v>
      </c>
      <c r="K20" s="613">
        <v>114</v>
      </c>
      <c r="L20" s="613">
        <v>27</v>
      </c>
      <c r="M20" s="614">
        <v>109</v>
      </c>
      <c r="N20" s="239">
        <v>9</v>
      </c>
      <c r="O20" s="240">
        <f>SUM(C20:N20)</f>
        <v>5449</v>
      </c>
      <c r="P20" s="219"/>
      <c r="Q20" s="287" t="s">
        <v>182</v>
      </c>
    </row>
    <row r="21" spans="1:17" ht="33">
      <c r="A21" s="219"/>
      <c r="B21" s="286" t="s">
        <v>183</v>
      </c>
      <c r="C21" s="613">
        <v>659</v>
      </c>
      <c r="D21" s="613">
        <v>277</v>
      </c>
      <c r="E21" s="613">
        <v>194</v>
      </c>
      <c r="F21" s="613">
        <v>202</v>
      </c>
      <c r="G21" s="613">
        <v>277</v>
      </c>
      <c r="H21" s="613">
        <v>206</v>
      </c>
      <c r="I21" s="613">
        <v>139</v>
      </c>
      <c r="J21" s="613">
        <v>253</v>
      </c>
      <c r="K21" s="613">
        <v>255</v>
      </c>
      <c r="L21" s="613">
        <v>171</v>
      </c>
      <c r="M21" s="614">
        <v>145</v>
      </c>
      <c r="N21" s="239">
        <v>102</v>
      </c>
      <c r="O21" s="240">
        <f>SUM(C21:N21)</f>
        <v>2880</v>
      </c>
      <c r="P21" s="219"/>
      <c r="Q21" s="287" t="s">
        <v>183</v>
      </c>
    </row>
    <row r="22" spans="1:17" ht="33">
      <c r="A22" s="219"/>
      <c r="B22" s="286" t="s">
        <v>184</v>
      </c>
      <c r="C22" s="613">
        <v>920</v>
      </c>
      <c r="D22" s="613">
        <v>57</v>
      </c>
      <c r="E22" s="613">
        <v>133</v>
      </c>
      <c r="F22" s="613">
        <v>21</v>
      </c>
      <c r="G22" s="613">
        <v>41</v>
      </c>
      <c r="H22" s="613">
        <v>61</v>
      </c>
      <c r="I22" s="613">
        <v>24</v>
      </c>
      <c r="J22" s="613">
        <v>68</v>
      </c>
      <c r="K22" s="613">
        <v>97</v>
      </c>
      <c r="L22" s="613">
        <v>61</v>
      </c>
      <c r="M22" s="614">
        <v>66</v>
      </c>
      <c r="N22" s="239">
        <v>24</v>
      </c>
      <c r="O22" s="240">
        <f>SUM(C22:N22)</f>
        <v>1573</v>
      </c>
      <c r="P22" s="219"/>
      <c r="Q22" s="287" t="s">
        <v>184</v>
      </c>
    </row>
    <row r="23" spans="1:17" ht="33">
      <c r="A23" s="219"/>
      <c r="B23" s="286" t="s">
        <v>185</v>
      </c>
      <c r="C23" s="613">
        <v>1139666</v>
      </c>
      <c r="D23" s="613">
        <v>438085</v>
      </c>
      <c r="E23" s="613">
        <v>485586</v>
      </c>
      <c r="F23" s="613">
        <v>491009</v>
      </c>
      <c r="G23" s="613">
        <v>742628</v>
      </c>
      <c r="H23" s="613">
        <v>710038</v>
      </c>
      <c r="I23" s="613">
        <v>807950</v>
      </c>
      <c r="J23" s="613">
        <v>1127624</v>
      </c>
      <c r="K23" s="613">
        <v>1001273</v>
      </c>
      <c r="L23" s="613">
        <v>1276799</v>
      </c>
      <c r="M23" s="614">
        <v>1386522</v>
      </c>
      <c r="N23" s="239">
        <v>1490640</v>
      </c>
      <c r="O23" s="463"/>
      <c r="P23" s="219"/>
      <c r="Q23" s="287" t="s">
        <v>185</v>
      </c>
    </row>
    <row r="24" spans="1:17" ht="33">
      <c r="A24" s="219"/>
      <c r="B24" s="286" t="s">
        <v>186</v>
      </c>
      <c r="C24" s="613">
        <v>23</v>
      </c>
      <c r="D24" s="613">
        <v>0</v>
      </c>
      <c r="E24" s="613">
        <v>0</v>
      </c>
      <c r="F24" s="618">
        <v>0</v>
      </c>
      <c r="G24" s="613">
        <v>5</v>
      </c>
      <c r="H24" s="613">
        <v>15</v>
      </c>
      <c r="I24" s="613">
        <v>23</v>
      </c>
      <c r="J24" s="618">
        <v>0</v>
      </c>
      <c r="K24" s="613">
        <v>238</v>
      </c>
      <c r="L24" s="613">
        <v>119</v>
      </c>
      <c r="M24" s="614">
        <v>33</v>
      </c>
      <c r="N24" s="239">
        <v>0</v>
      </c>
      <c r="O24" s="240">
        <f>SUM(C24:N24)</f>
        <v>456</v>
      </c>
      <c r="P24" s="219"/>
      <c r="Q24" s="287" t="s">
        <v>186</v>
      </c>
    </row>
    <row r="25" spans="1:17" ht="33.75" thickBot="1">
      <c r="A25" s="452"/>
      <c r="B25" s="453" t="s">
        <v>187</v>
      </c>
      <c r="C25" s="619">
        <v>795441</v>
      </c>
      <c r="D25" s="619">
        <v>305889</v>
      </c>
      <c r="E25" s="619">
        <v>324467</v>
      </c>
      <c r="F25" s="619">
        <v>353325</v>
      </c>
      <c r="G25" s="619">
        <v>309961</v>
      </c>
      <c r="H25" s="619">
        <v>280487</v>
      </c>
      <c r="I25" s="619">
        <v>273087</v>
      </c>
      <c r="J25" s="619">
        <v>273579</v>
      </c>
      <c r="K25" s="619">
        <v>246097</v>
      </c>
      <c r="L25" s="619">
        <v>204924</v>
      </c>
      <c r="M25" s="620">
        <v>201656</v>
      </c>
      <c r="N25" s="466">
        <v>173877</v>
      </c>
      <c r="O25" s="464"/>
      <c r="P25" s="452"/>
      <c r="Q25" s="454" t="s">
        <v>187</v>
      </c>
    </row>
    <row r="26" spans="1:17" ht="4.5" customHeight="1">
      <c r="A26" s="219"/>
      <c r="B26" s="455"/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49"/>
      <c r="N26" s="457"/>
      <c r="O26" s="457"/>
      <c r="P26" s="219"/>
      <c r="Q26" s="455"/>
    </row>
    <row r="27" spans="1:17" s="123" customFormat="1" ht="12" customHeight="1">
      <c r="A27" s="123" t="s">
        <v>429</v>
      </c>
    </row>
    <row r="28" spans="1:17" s="123" customFormat="1" ht="12" customHeight="1">
      <c r="A28" s="671" t="s">
        <v>430</v>
      </c>
      <c r="B28" s="671"/>
      <c r="C28" s="671"/>
      <c r="D28" s="671"/>
      <c r="E28" s="671"/>
      <c r="F28" s="671"/>
      <c r="G28" s="671"/>
      <c r="H28" s="671"/>
    </row>
    <row r="29" spans="1:17" s="123" customFormat="1" ht="12" customHeight="1">
      <c r="A29" s="123" t="s">
        <v>431</v>
      </c>
    </row>
    <row r="30" spans="1:17" s="123" customFormat="1" ht="12" customHeight="1">
      <c r="A30" s="123" t="s">
        <v>432</v>
      </c>
    </row>
    <row r="31" spans="1:17" s="123" customFormat="1" ht="12" customHeight="1">
      <c r="A31" s="123" t="s">
        <v>433</v>
      </c>
    </row>
    <row r="32" spans="1:17" s="123" customFormat="1" ht="12" customHeight="1">
      <c r="A32" s="123" t="s">
        <v>426</v>
      </c>
    </row>
    <row r="33" spans="1:1" s="123" customFormat="1" ht="12" customHeight="1">
      <c r="A33" s="123" t="s">
        <v>427</v>
      </c>
    </row>
    <row r="34" spans="1:1" ht="12" customHeight="1">
      <c r="A34" s="123" t="s">
        <v>428</v>
      </c>
    </row>
  </sheetData>
  <mergeCells count="2">
    <mergeCell ref="A3:B3"/>
    <mergeCell ref="P3:Q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8"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P27"/>
  <sheetViews>
    <sheetView showGridLines="0" view="pageBreakPreview" zoomScale="70" zoomScaleNormal="70" zoomScaleSheetLayoutView="70" workbookViewId="0">
      <pane xSplit="2" ySplit="3" topLeftCell="C4" activePane="bottomRight" state="frozen"/>
      <selection activeCell="A2" sqref="A2"/>
      <selection pane="topRight" activeCell="A2" sqref="A2"/>
      <selection pane="bottomLeft" activeCell="A2" sqref="A2"/>
      <selection pane="bottomRight" activeCell="O42" sqref="O42"/>
    </sheetView>
  </sheetViews>
  <sheetFormatPr defaultRowHeight="15.75" customHeight="1"/>
  <cols>
    <col min="1" max="1" width="9" style="218" customWidth="1"/>
    <col min="2" max="2" width="21.375" style="218" customWidth="1"/>
    <col min="3" max="14" width="11.5" style="218" customWidth="1"/>
    <col min="15" max="15" width="10.75" style="218" customWidth="1"/>
    <col min="16" max="16" width="24.625" style="218" customWidth="1"/>
    <col min="17" max="16384" width="9" style="218"/>
  </cols>
  <sheetData>
    <row r="1" spans="1:16" ht="26.25">
      <c r="A1" s="358" t="s">
        <v>527</v>
      </c>
      <c r="P1" s="333"/>
    </row>
    <row r="2" spans="1:16" ht="15.75" customHeight="1" thickBot="1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5"/>
    </row>
    <row r="3" spans="1:16" ht="15.75" customHeight="1">
      <c r="A3" s="1081" t="s">
        <v>0</v>
      </c>
      <c r="B3" s="1082"/>
      <c r="C3" s="995" t="s">
        <v>508</v>
      </c>
      <c r="D3" s="442" t="s">
        <v>2</v>
      </c>
      <c r="E3" s="443" t="s">
        <v>3</v>
      </c>
      <c r="F3" s="444" t="s">
        <v>4</v>
      </c>
      <c r="G3" s="444" t="s">
        <v>5</v>
      </c>
      <c r="H3" s="481" t="s">
        <v>6</v>
      </c>
      <c r="I3" s="481" t="s">
        <v>7</v>
      </c>
      <c r="J3" s="444" t="s">
        <v>8</v>
      </c>
      <c r="K3" s="443" t="s">
        <v>9</v>
      </c>
      <c r="L3" s="445" t="s">
        <v>10</v>
      </c>
      <c r="M3" s="458" t="s">
        <v>11</v>
      </c>
      <c r="N3" s="996" t="s">
        <v>193</v>
      </c>
      <c r="O3" s="1083" t="s">
        <v>0</v>
      </c>
      <c r="P3" s="1083"/>
    </row>
    <row r="4" spans="1:16" ht="15.75" customHeight="1">
      <c r="A4" s="446" t="s">
        <v>168</v>
      </c>
      <c r="B4" s="447"/>
      <c r="C4" s="647">
        <v>1095487.1139999998</v>
      </c>
      <c r="D4" s="647">
        <v>1123796.7539999997</v>
      </c>
      <c r="E4" s="647">
        <v>1148110.4059999997</v>
      </c>
      <c r="F4" s="647">
        <v>1162635.8759999997</v>
      </c>
      <c r="G4" s="647">
        <v>1214188.0059999998</v>
      </c>
      <c r="H4" s="647">
        <v>1311138.5259999998</v>
      </c>
      <c r="I4" s="647">
        <v>1380943.6059999999</v>
      </c>
      <c r="J4" s="647">
        <v>1435675.696</v>
      </c>
      <c r="K4" s="653">
        <v>1499450.824</v>
      </c>
      <c r="L4" s="648">
        <v>1547923.3640000001</v>
      </c>
      <c r="M4" s="612">
        <v>1579966.534</v>
      </c>
      <c r="N4" s="611">
        <v>1608999.6840000001</v>
      </c>
      <c r="O4" s="446" t="s">
        <v>168</v>
      </c>
      <c r="P4" s="446"/>
    </row>
    <row r="5" spans="1:16" ht="15.75" customHeight="1">
      <c r="A5" s="446" t="s">
        <v>164</v>
      </c>
      <c r="B5" s="447"/>
      <c r="C5" s="647">
        <v>11336.5</v>
      </c>
      <c r="D5" s="647">
        <v>17600.099999999999</v>
      </c>
      <c r="E5" s="647">
        <v>52623.199999999997</v>
      </c>
      <c r="F5" s="647">
        <v>73152.03</v>
      </c>
      <c r="G5" s="647">
        <v>104764.53</v>
      </c>
      <c r="H5" s="647">
        <v>144602.32999999999</v>
      </c>
      <c r="I5" s="647">
        <v>233828.24</v>
      </c>
      <c r="J5" s="647">
        <v>307343.05726666667</v>
      </c>
      <c r="K5" s="653">
        <v>431181.43126666662</v>
      </c>
      <c r="L5" s="648">
        <v>552646.03426666663</v>
      </c>
      <c r="M5" s="648">
        <v>677560.6612666666</v>
      </c>
      <c r="N5" s="611">
        <v>851907.29726666654</v>
      </c>
      <c r="O5" s="446" t="s">
        <v>165</v>
      </c>
      <c r="P5" s="446"/>
    </row>
    <row r="6" spans="1:16" ht="15.75" customHeight="1">
      <c r="A6" s="446" t="s">
        <v>169</v>
      </c>
      <c r="B6" s="447"/>
      <c r="C6" s="647">
        <v>0</v>
      </c>
      <c r="D6" s="647">
        <v>0</v>
      </c>
      <c r="E6" s="647">
        <v>0</v>
      </c>
      <c r="F6" s="647">
        <v>0</v>
      </c>
      <c r="G6" s="647">
        <v>0</v>
      </c>
      <c r="H6" s="647">
        <v>0</v>
      </c>
      <c r="I6" s="647">
        <v>0</v>
      </c>
      <c r="J6" s="647">
        <v>0</v>
      </c>
      <c r="K6" s="653">
        <v>0</v>
      </c>
      <c r="L6" s="648">
        <v>0</v>
      </c>
      <c r="M6" s="648">
        <v>0</v>
      </c>
      <c r="N6" s="611">
        <v>48508.63</v>
      </c>
      <c r="O6" s="446" t="s">
        <v>170</v>
      </c>
      <c r="P6" s="446"/>
    </row>
    <row r="7" spans="1:16" ht="15.75" customHeight="1">
      <c r="A7" s="446" t="s">
        <v>171</v>
      </c>
      <c r="B7" s="447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59"/>
      <c r="N7" s="460"/>
      <c r="O7" s="446" t="s">
        <v>171</v>
      </c>
      <c r="P7" s="446"/>
    </row>
    <row r="8" spans="1:16" ht="33">
      <c r="A8" s="219"/>
      <c r="B8" s="286" t="s">
        <v>172</v>
      </c>
      <c r="C8" s="613">
        <v>148</v>
      </c>
      <c r="D8" s="613">
        <v>159</v>
      </c>
      <c r="E8" s="613">
        <v>186</v>
      </c>
      <c r="F8" s="613">
        <v>238</v>
      </c>
      <c r="G8" s="613">
        <v>261</v>
      </c>
      <c r="H8" s="613">
        <v>751</v>
      </c>
      <c r="I8" s="613">
        <v>784</v>
      </c>
      <c r="J8" s="613">
        <v>807</v>
      </c>
      <c r="K8" s="613">
        <v>830</v>
      </c>
      <c r="L8" s="613">
        <v>863</v>
      </c>
      <c r="M8" s="614">
        <v>904</v>
      </c>
      <c r="N8" s="239">
        <v>920</v>
      </c>
      <c r="O8" s="219"/>
      <c r="P8" s="287" t="s">
        <v>172</v>
      </c>
    </row>
    <row r="9" spans="1:16" ht="33">
      <c r="A9" s="219" t="s">
        <v>12</v>
      </c>
      <c r="B9" s="286" t="s">
        <v>173</v>
      </c>
      <c r="C9" s="244">
        <v>0</v>
      </c>
      <c r="D9" s="244">
        <v>0</v>
      </c>
      <c r="E9" s="244">
        <v>0</v>
      </c>
      <c r="F9" s="244">
        <v>0</v>
      </c>
      <c r="G9" s="244">
        <v>0</v>
      </c>
      <c r="H9" s="244">
        <v>28</v>
      </c>
      <c r="I9" s="244">
        <v>28</v>
      </c>
      <c r="J9" s="244">
        <v>28</v>
      </c>
      <c r="K9" s="613">
        <v>43</v>
      </c>
      <c r="L9" s="613">
        <v>43</v>
      </c>
      <c r="M9" s="614">
        <v>43</v>
      </c>
      <c r="N9" s="239">
        <v>43</v>
      </c>
      <c r="O9" s="219" t="s">
        <v>12</v>
      </c>
      <c r="P9" s="287" t="s">
        <v>173</v>
      </c>
    </row>
    <row r="10" spans="1:16" ht="33">
      <c r="A10" s="219"/>
      <c r="B10" s="286" t="s">
        <v>175</v>
      </c>
      <c r="C10" s="613">
        <v>95</v>
      </c>
      <c r="D10" s="613">
        <v>95</v>
      </c>
      <c r="E10" s="613">
        <v>95</v>
      </c>
      <c r="F10" s="613">
        <v>95</v>
      </c>
      <c r="G10" s="613">
        <v>97</v>
      </c>
      <c r="H10" s="613">
        <v>347</v>
      </c>
      <c r="I10" s="613">
        <v>393</v>
      </c>
      <c r="J10" s="613">
        <v>405</v>
      </c>
      <c r="K10" s="613">
        <v>405</v>
      </c>
      <c r="L10" s="613">
        <v>411</v>
      </c>
      <c r="M10" s="614">
        <v>416</v>
      </c>
      <c r="N10" s="239">
        <v>425</v>
      </c>
      <c r="O10" s="219"/>
      <c r="P10" s="287" t="s">
        <v>175</v>
      </c>
    </row>
    <row r="11" spans="1:16" ht="33">
      <c r="A11" s="219"/>
      <c r="B11" s="286" t="s">
        <v>178</v>
      </c>
      <c r="C11" s="613">
        <v>73</v>
      </c>
      <c r="D11" s="613">
        <v>73</v>
      </c>
      <c r="E11" s="613">
        <v>73</v>
      </c>
      <c r="F11" s="613">
        <v>73</v>
      </c>
      <c r="G11" s="613">
        <v>73</v>
      </c>
      <c r="H11" s="613">
        <v>76</v>
      </c>
      <c r="I11" s="613">
        <v>76.44</v>
      </c>
      <c r="J11" s="613">
        <v>148.44</v>
      </c>
      <c r="K11" s="613">
        <v>275.44</v>
      </c>
      <c r="L11" s="613">
        <v>403.44</v>
      </c>
      <c r="M11" s="614">
        <v>872.44</v>
      </c>
      <c r="N11" s="239">
        <v>947.44</v>
      </c>
      <c r="O11" s="219"/>
      <c r="P11" s="287" t="s">
        <v>178</v>
      </c>
    </row>
    <row r="12" spans="1:16" ht="33">
      <c r="A12" s="219" t="s">
        <v>12</v>
      </c>
      <c r="B12" s="286" t="s">
        <v>179</v>
      </c>
      <c r="C12" s="613">
        <v>115</v>
      </c>
      <c r="D12" s="613">
        <v>118</v>
      </c>
      <c r="E12" s="613">
        <v>118</v>
      </c>
      <c r="F12" s="613">
        <v>129</v>
      </c>
      <c r="G12" s="613">
        <v>163</v>
      </c>
      <c r="H12" s="613">
        <v>163</v>
      </c>
      <c r="I12" s="613">
        <v>183</v>
      </c>
      <c r="J12" s="613">
        <v>189</v>
      </c>
      <c r="K12" s="613">
        <v>248</v>
      </c>
      <c r="L12" s="613">
        <v>325</v>
      </c>
      <c r="M12" s="614">
        <v>343</v>
      </c>
      <c r="N12" s="239">
        <v>347</v>
      </c>
      <c r="O12" s="219" t="s">
        <v>12</v>
      </c>
      <c r="P12" s="287" t="s">
        <v>179</v>
      </c>
    </row>
    <row r="13" spans="1:16" ht="33">
      <c r="A13" s="219"/>
      <c r="B13" s="286" t="s">
        <v>180</v>
      </c>
      <c r="C13" s="613">
        <v>310</v>
      </c>
      <c r="D13" s="613">
        <v>310</v>
      </c>
      <c r="E13" s="613">
        <v>310</v>
      </c>
      <c r="F13" s="613">
        <v>310</v>
      </c>
      <c r="G13" s="613">
        <v>310</v>
      </c>
      <c r="H13" s="613">
        <v>310</v>
      </c>
      <c r="I13" s="613">
        <v>310</v>
      </c>
      <c r="J13" s="613">
        <v>310</v>
      </c>
      <c r="K13" s="613">
        <v>310</v>
      </c>
      <c r="L13" s="613">
        <v>310</v>
      </c>
      <c r="M13" s="614">
        <v>310</v>
      </c>
      <c r="N13" s="239">
        <v>310</v>
      </c>
      <c r="O13" s="219"/>
      <c r="P13" s="287" t="s">
        <v>180</v>
      </c>
    </row>
    <row r="14" spans="1:16" ht="33">
      <c r="A14" s="219"/>
      <c r="B14" s="286" t="s">
        <v>166</v>
      </c>
      <c r="C14" s="613">
        <v>0</v>
      </c>
      <c r="D14" s="613">
        <v>0</v>
      </c>
      <c r="E14" s="613">
        <v>0</v>
      </c>
      <c r="F14" s="613">
        <v>0</v>
      </c>
      <c r="G14" s="613">
        <v>0</v>
      </c>
      <c r="H14" s="615">
        <v>5</v>
      </c>
      <c r="I14" s="615">
        <v>7</v>
      </c>
      <c r="J14" s="975">
        <v>7</v>
      </c>
      <c r="K14" s="613">
        <v>8</v>
      </c>
      <c r="L14" s="615">
        <v>11.5</v>
      </c>
      <c r="M14" s="616">
        <v>14.5</v>
      </c>
      <c r="N14" s="617">
        <v>54.5</v>
      </c>
      <c r="O14" s="219"/>
      <c r="P14" s="287" t="s">
        <v>166</v>
      </c>
    </row>
    <row r="15" spans="1:16" ht="33">
      <c r="A15" s="219"/>
      <c r="B15" s="283" t="s">
        <v>181</v>
      </c>
      <c r="C15" s="613">
        <v>0</v>
      </c>
      <c r="D15" s="613">
        <v>0</v>
      </c>
      <c r="E15" s="613">
        <v>1</v>
      </c>
      <c r="F15" s="613">
        <v>4</v>
      </c>
      <c r="G15" s="613">
        <v>4</v>
      </c>
      <c r="H15" s="613">
        <v>4</v>
      </c>
      <c r="I15" s="613">
        <v>4</v>
      </c>
      <c r="J15" s="613">
        <v>74</v>
      </c>
      <c r="K15" s="613">
        <v>92</v>
      </c>
      <c r="L15" s="613">
        <v>98</v>
      </c>
      <c r="M15" s="614">
        <v>142</v>
      </c>
      <c r="N15" s="239">
        <v>142</v>
      </c>
      <c r="O15" s="219"/>
      <c r="P15" s="284" t="s">
        <v>181</v>
      </c>
    </row>
    <row r="16" spans="1:16" ht="15.75" customHeight="1">
      <c r="A16" s="446" t="s">
        <v>167</v>
      </c>
      <c r="B16" s="450"/>
      <c r="C16" s="647"/>
      <c r="D16" s="647"/>
      <c r="E16" s="647"/>
      <c r="F16" s="647"/>
      <c r="G16" s="647"/>
      <c r="H16" s="647"/>
      <c r="I16" s="647"/>
      <c r="J16" s="647"/>
      <c r="K16" s="647"/>
      <c r="L16" s="647"/>
      <c r="M16" s="653"/>
      <c r="N16" s="648"/>
      <c r="O16" s="446" t="s">
        <v>167</v>
      </c>
      <c r="P16" s="451"/>
    </row>
    <row r="17" spans="1:16" ht="33">
      <c r="A17" s="219"/>
      <c r="B17" s="286" t="s">
        <v>182</v>
      </c>
      <c r="C17" s="613">
        <v>4843</v>
      </c>
      <c r="D17" s="613">
        <v>4851</v>
      </c>
      <c r="E17" s="613">
        <v>4851</v>
      </c>
      <c r="F17" s="613">
        <v>4943</v>
      </c>
      <c r="G17" s="613">
        <v>4983</v>
      </c>
      <c r="H17" s="613">
        <v>5035</v>
      </c>
      <c r="I17" s="613">
        <v>5057</v>
      </c>
      <c r="J17" s="613">
        <v>5190</v>
      </c>
      <c r="K17" s="613">
        <v>5304</v>
      </c>
      <c r="L17" s="613">
        <v>5331</v>
      </c>
      <c r="M17" s="614">
        <v>5440</v>
      </c>
      <c r="N17" s="239">
        <v>5449</v>
      </c>
      <c r="O17" s="219"/>
      <c r="P17" s="287" t="s">
        <v>182</v>
      </c>
    </row>
    <row r="18" spans="1:16" ht="33">
      <c r="A18" s="219"/>
      <c r="B18" s="286" t="s">
        <v>183</v>
      </c>
      <c r="C18" s="613">
        <v>659</v>
      </c>
      <c r="D18" s="613">
        <v>936</v>
      </c>
      <c r="E18" s="613">
        <v>1130</v>
      </c>
      <c r="F18" s="613">
        <v>1332</v>
      </c>
      <c r="G18" s="613">
        <v>1609</v>
      </c>
      <c r="H18" s="613">
        <v>1815</v>
      </c>
      <c r="I18" s="613">
        <v>1954</v>
      </c>
      <c r="J18" s="613">
        <v>2207</v>
      </c>
      <c r="K18" s="613">
        <v>2462</v>
      </c>
      <c r="L18" s="613">
        <v>2633</v>
      </c>
      <c r="M18" s="614">
        <v>2778</v>
      </c>
      <c r="N18" s="239">
        <v>2880</v>
      </c>
      <c r="O18" s="219"/>
      <c r="P18" s="287" t="s">
        <v>183</v>
      </c>
    </row>
    <row r="19" spans="1:16" ht="33">
      <c r="A19" s="219"/>
      <c r="B19" s="286" t="s">
        <v>184</v>
      </c>
      <c r="C19" s="613">
        <v>920</v>
      </c>
      <c r="D19" s="613">
        <v>977</v>
      </c>
      <c r="E19" s="613">
        <v>1110</v>
      </c>
      <c r="F19" s="613">
        <v>1131</v>
      </c>
      <c r="G19" s="613">
        <v>1172</v>
      </c>
      <c r="H19" s="613">
        <v>1233</v>
      </c>
      <c r="I19" s="613">
        <v>1257</v>
      </c>
      <c r="J19" s="613">
        <v>1325</v>
      </c>
      <c r="K19" s="613">
        <v>1422</v>
      </c>
      <c r="L19" s="613">
        <v>1483</v>
      </c>
      <c r="M19" s="614">
        <v>1549</v>
      </c>
      <c r="N19" s="239">
        <v>1573</v>
      </c>
      <c r="O19" s="219"/>
      <c r="P19" s="287" t="s">
        <v>184</v>
      </c>
    </row>
    <row r="20" spans="1:16" ht="33">
      <c r="A20" s="998"/>
      <c r="B20" s="999" t="s">
        <v>186</v>
      </c>
      <c r="C20" s="1000">
        <v>23</v>
      </c>
      <c r="D20" s="1000">
        <v>23</v>
      </c>
      <c r="E20" s="1000">
        <v>23</v>
      </c>
      <c r="F20" s="1001">
        <v>23</v>
      </c>
      <c r="G20" s="1000">
        <v>28</v>
      </c>
      <c r="H20" s="1000">
        <v>43</v>
      </c>
      <c r="I20" s="1000">
        <v>66</v>
      </c>
      <c r="J20" s="1001">
        <v>66</v>
      </c>
      <c r="K20" s="1000">
        <v>304</v>
      </c>
      <c r="L20" s="1000">
        <v>423</v>
      </c>
      <c r="M20" s="1002">
        <v>456</v>
      </c>
      <c r="N20" s="1003">
        <v>456</v>
      </c>
      <c r="O20" s="998"/>
      <c r="P20" s="1004" t="s">
        <v>186</v>
      </c>
    </row>
    <row r="21" spans="1:16" ht="15.75" customHeight="1">
      <c r="A21" s="219"/>
      <c r="B21" s="455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49"/>
      <c r="N21" s="457"/>
      <c r="O21" s="219"/>
      <c r="P21" s="455"/>
    </row>
    <row r="22" spans="1:16" s="123" customFormat="1" ht="12" customHeight="1">
      <c r="A22" s="123" t="s">
        <v>429</v>
      </c>
    </row>
    <row r="23" spans="1:16" s="123" customFormat="1" ht="12" customHeight="1">
      <c r="A23" s="671" t="s">
        <v>515</v>
      </c>
      <c r="B23" s="671"/>
      <c r="C23" s="671"/>
      <c r="D23" s="671"/>
      <c r="E23" s="671"/>
      <c r="F23" s="671"/>
      <c r="G23" s="671"/>
      <c r="H23" s="671"/>
    </row>
    <row r="24" spans="1:16" s="123" customFormat="1" ht="12" customHeight="1">
      <c r="A24" s="123" t="s">
        <v>516</v>
      </c>
    </row>
    <row r="25" spans="1:16" s="123" customFormat="1" ht="12" customHeight="1">
      <c r="A25" s="123" t="s">
        <v>517</v>
      </c>
    </row>
    <row r="26" spans="1:16" s="123" customFormat="1" ht="12" customHeight="1">
      <c r="A26" s="123" t="s">
        <v>518</v>
      </c>
    </row>
    <row r="27" spans="1:16" s="123" customFormat="1" ht="12" customHeight="1">
      <c r="A27" s="123" t="s">
        <v>519</v>
      </c>
    </row>
  </sheetData>
  <mergeCells count="2">
    <mergeCell ref="A3:B3"/>
    <mergeCell ref="O3:P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8" scale="5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X52"/>
  <sheetViews>
    <sheetView view="pageBreakPreview" zoomScale="70" zoomScaleNormal="70" zoomScaleSheetLayoutView="70" workbookViewId="0">
      <pane xSplit="3" ySplit="6" topLeftCell="D7" activePane="bottomRight" state="frozen"/>
      <selection pane="topRight" activeCell="C1" sqref="C1"/>
      <selection pane="bottomLeft" activeCell="A7" sqref="A7"/>
      <selection pane="bottomRight"/>
    </sheetView>
  </sheetViews>
  <sheetFormatPr defaultRowHeight="16.5"/>
  <cols>
    <col min="1" max="1" width="6.25" style="44" customWidth="1"/>
    <col min="2" max="2" width="8.125" style="44" customWidth="1"/>
    <col min="3" max="3" width="22.75" style="44" customWidth="1"/>
    <col min="4" max="4" width="13.5" style="44" bestFit="1" customWidth="1"/>
    <col min="5" max="19" width="11.75" style="44" customWidth="1"/>
    <col min="20" max="20" width="13.875" style="44" customWidth="1"/>
    <col min="21" max="21" width="11.375" style="44" customWidth="1"/>
    <col min="22" max="22" width="8.375" style="44" customWidth="1"/>
    <col min="23" max="23" width="14.75" style="44" customWidth="1"/>
    <col min="24" max="16384" width="9" style="44"/>
  </cols>
  <sheetData>
    <row r="1" spans="1:24" ht="31.5">
      <c r="A1" s="359" t="s">
        <v>112</v>
      </c>
    </row>
    <row r="2" spans="1:24" ht="18" customHeight="1">
      <c r="A2" s="45"/>
    </row>
    <row r="3" spans="1:24" ht="26.25">
      <c r="A3" s="358" t="s">
        <v>197</v>
      </c>
    </row>
    <row r="4" spans="1:24" ht="15" customHeight="1" thickBot="1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X4" s="127" t="s">
        <v>113</v>
      </c>
    </row>
    <row r="5" spans="1:24" ht="21.95" customHeight="1">
      <c r="A5" s="194"/>
      <c r="B5" s="1084" t="s">
        <v>0</v>
      </c>
      <c r="C5" s="1085"/>
      <c r="D5" s="195" t="s">
        <v>52</v>
      </c>
      <c r="E5" s="196" t="s">
        <v>53</v>
      </c>
      <c r="F5" s="196" t="s">
        <v>54</v>
      </c>
      <c r="G5" s="196" t="s">
        <v>55</v>
      </c>
      <c r="H5" s="196" t="s">
        <v>56</v>
      </c>
      <c r="I5" s="196" t="s">
        <v>57</v>
      </c>
      <c r="J5" s="196" t="s">
        <v>58</v>
      </c>
      <c r="K5" s="196" t="s">
        <v>59</v>
      </c>
      <c r="L5" s="197" t="s">
        <v>60</v>
      </c>
      <c r="M5" s="198" t="s">
        <v>61</v>
      </c>
      <c r="N5" s="196" t="s">
        <v>62</v>
      </c>
      <c r="O5" s="196" t="s">
        <v>63</v>
      </c>
      <c r="P5" s="196" t="s">
        <v>64</v>
      </c>
      <c r="Q5" s="196" t="s">
        <v>65</v>
      </c>
      <c r="R5" s="196" t="s">
        <v>66</v>
      </c>
      <c r="S5" s="196" t="s">
        <v>67</v>
      </c>
      <c r="T5" s="196" t="s">
        <v>68</v>
      </c>
      <c r="U5" s="477" t="s">
        <v>69</v>
      </c>
      <c r="V5" s="1087" t="s">
        <v>0</v>
      </c>
      <c r="W5" s="1087"/>
      <c r="X5" s="194"/>
    </row>
    <row r="6" spans="1:24" ht="21.95" customHeight="1">
      <c r="A6" s="199"/>
      <c r="B6" s="1083"/>
      <c r="C6" s="1086"/>
      <c r="D6" s="200" t="s">
        <v>70</v>
      </c>
      <c r="E6" s="201" t="s">
        <v>71</v>
      </c>
      <c r="F6" s="201" t="s">
        <v>72</v>
      </c>
      <c r="G6" s="201" t="s">
        <v>73</v>
      </c>
      <c r="H6" s="201" t="s">
        <v>74</v>
      </c>
      <c r="I6" s="201" t="s">
        <v>75</v>
      </c>
      <c r="J6" s="201" t="s">
        <v>76</v>
      </c>
      <c r="K6" s="201" t="s">
        <v>77</v>
      </c>
      <c r="L6" s="202" t="s">
        <v>78</v>
      </c>
      <c r="M6" s="203" t="s">
        <v>79</v>
      </c>
      <c r="N6" s="201" t="s">
        <v>80</v>
      </c>
      <c r="O6" s="201" t="s">
        <v>81</v>
      </c>
      <c r="P6" s="201" t="s">
        <v>82</v>
      </c>
      <c r="Q6" s="201" t="s">
        <v>83</v>
      </c>
      <c r="R6" s="201" t="s">
        <v>84</v>
      </c>
      <c r="S6" s="201" t="s">
        <v>85</v>
      </c>
      <c r="T6" s="201" t="s">
        <v>86</v>
      </c>
      <c r="U6" s="476" t="s">
        <v>87</v>
      </c>
      <c r="V6" s="1083"/>
      <c r="W6" s="1083"/>
      <c r="X6" s="204"/>
    </row>
    <row r="7" spans="1:24" s="643" customFormat="1" ht="23.25" customHeight="1">
      <c r="A7" s="644"/>
      <c r="B7" s="645" t="s">
        <v>114</v>
      </c>
      <c r="C7" s="646"/>
      <c r="D7" s="205">
        <f>SUM(E7:U7)</f>
        <v>13292990.223155977</v>
      </c>
      <c r="E7" s="206">
        <f t="shared" ref="E7:U7" si="0">E8+E9</f>
        <v>335295.15522868</v>
      </c>
      <c r="F7" s="206">
        <f t="shared" si="0"/>
        <v>145572.89008350001</v>
      </c>
      <c r="G7" s="206">
        <f t="shared" si="0"/>
        <v>182528.15353033799</v>
      </c>
      <c r="H7" s="206">
        <f t="shared" si="0"/>
        <v>628328.62709432049</v>
      </c>
      <c r="I7" s="206">
        <f t="shared" si="0"/>
        <v>67587.732622367999</v>
      </c>
      <c r="J7" s="206">
        <f t="shared" si="0"/>
        <v>65131.683223462001</v>
      </c>
      <c r="K7" s="206">
        <f t="shared" si="0"/>
        <v>694169.88875392196</v>
      </c>
      <c r="L7" s="207">
        <f t="shared" si="0"/>
        <v>57878.805964988002</v>
      </c>
      <c r="M7" s="205">
        <f t="shared" si="0"/>
        <v>1409594.4647688689</v>
      </c>
      <c r="N7" s="206">
        <f t="shared" si="0"/>
        <v>1105802.1881944006</v>
      </c>
      <c r="O7" s="206">
        <f t="shared" si="0"/>
        <v>318637.8731120216</v>
      </c>
      <c r="P7" s="208">
        <f t="shared" si="0"/>
        <v>1707231.6986667817</v>
      </c>
      <c r="Q7" s="208">
        <f t="shared" si="0"/>
        <v>555104.7960973162</v>
      </c>
      <c r="R7" s="208">
        <f t="shared" si="0"/>
        <v>3053159.4779808242</v>
      </c>
      <c r="S7" s="208">
        <f t="shared" si="0"/>
        <v>1888610.1208500864</v>
      </c>
      <c r="T7" s="208">
        <f t="shared" si="0"/>
        <v>710934.09879361722</v>
      </c>
      <c r="U7" s="209">
        <f t="shared" si="0"/>
        <v>367422.5681904807</v>
      </c>
      <c r="V7" s="645" t="s">
        <v>114</v>
      </c>
      <c r="W7" s="645"/>
      <c r="X7" s="644"/>
    </row>
    <row r="8" spans="1:24" s="643" customFormat="1" ht="23.25" customHeight="1">
      <c r="A8" s="644"/>
      <c r="B8" s="645"/>
      <c r="C8" s="646" t="s">
        <v>115</v>
      </c>
      <c r="D8" s="210">
        <f>D12+D13+D16+D19+D22+D23+D24+D25+D38</f>
        <v>13061532.223155975</v>
      </c>
      <c r="E8" s="211">
        <f t="shared" ref="E8:U8" si="1">E12+E13+E16+E19+E22+E23+E24+E25+E38</f>
        <v>298327.15522868</v>
      </c>
      <c r="F8" s="211">
        <f t="shared" si="1"/>
        <v>140254.89008350001</v>
      </c>
      <c r="G8" s="211">
        <f t="shared" si="1"/>
        <v>172802.15353033799</v>
      </c>
      <c r="H8" s="211">
        <f t="shared" si="1"/>
        <v>609803.62709432049</v>
      </c>
      <c r="I8" s="211">
        <f t="shared" si="1"/>
        <v>67065.732622367999</v>
      </c>
      <c r="J8" s="211">
        <f t="shared" si="1"/>
        <v>65087.683223462001</v>
      </c>
      <c r="K8" s="211">
        <f t="shared" si="1"/>
        <v>689305.88875392196</v>
      </c>
      <c r="L8" s="211">
        <f t="shared" si="1"/>
        <v>57878.805964988002</v>
      </c>
      <c r="M8" s="212">
        <f t="shared" si="1"/>
        <v>1281585.4647688689</v>
      </c>
      <c r="N8" s="211">
        <f t="shared" si="1"/>
        <v>1105758.1881944006</v>
      </c>
      <c r="O8" s="211">
        <f t="shared" si="1"/>
        <v>318633.8731120216</v>
      </c>
      <c r="P8" s="213">
        <f t="shared" si="1"/>
        <v>1701236.6986667817</v>
      </c>
      <c r="Q8" s="213">
        <f t="shared" si="1"/>
        <v>552573.7960973162</v>
      </c>
      <c r="R8" s="213">
        <f t="shared" si="1"/>
        <v>3037676.4779808242</v>
      </c>
      <c r="S8" s="213">
        <f t="shared" si="1"/>
        <v>1885199.1208500864</v>
      </c>
      <c r="T8" s="213">
        <f t="shared" si="1"/>
        <v>710920.09879361722</v>
      </c>
      <c r="U8" s="214">
        <f t="shared" si="1"/>
        <v>367422.5681904807</v>
      </c>
      <c r="V8" s="645"/>
      <c r="W8" s="645" t="s">
        <v>115</v>
      </c>
      <c r="X8" s="644"/>
    </row>
    <row r="9" spans="1:24" s="643" customFormat="1" ht="23.25" customHeight="1">
      <c r="A9" s="644"/>
      <c r="B9" s="645"/>
      <c r="C9" s="646" t="s">
        <v>116</v>
      </c>
      <c r="D9" s="210">
        <f>D45+D48</f>
        <v>231458</v>
      </c>
      <c r="E9" s="211">
        <f t="shared" ref="E9:U9" si="2">E45+E48</f>
        <v>36968</v>
      </c>
      <c r="F9" s="211">
        <f t="shared" si="2"/>
        <v>5318</v>
      </c>
      <c r="G9" s="211">
        <f t="shared" si="2"/>
        <v>9726</v>
      </c>
      <c r="H9" s="211">
        <f t="shared" si="2"/>
        <v>18525</v>
      </c>
      <c r="I9" s="211">
        <f t="shared" si="2"/>
        <v>522</v>
      </c>
      <c r="J9" s="211">
        <f t="shared" si="2"/>
        <v>44</v>
      </c>
      <c r="K9" s="211">
        <f t="shared" si="2"/>
        <v>4864</v>
      </c>
      <c r="L9" s="211">
        <f t="shared" si="2"/>
        <v>0</v>
      </c>
      <c r="M9" s="212">
        <f t="shared" si="2"/>
        <v>128009</v>
      </c>
      <c r="N9" s="211">
        <f t="shared" si="2"/>
        <v>44</v>
      </c>
      <c r="O9" s="211">
        <f t="shared" si="2"/>
        <v>4</v>
      </c>
      <c r="P9" s="213">
        <f t="shared" si="2"/>
        <v>5995</v>
      </c>
      <c r="Q9" s="213">
        <f t="shared" si="2"/>
        <v>2531</v>
      </c>
      <c r="R9" s="213">
        <f t="shared" si="2"/>
        <v>15483</v>
      </c>
      <c r="S9" s="213">
        <f t="shared" si="2"/>
        <v>3411</v>
      </c>
      <c r="T9" s="213">
        <f t="shared" si="2"/>
        <v>14</v>
      </c>
      <c r="U9" s="214">
        <f t="shared" si="2"/>
        <v>0</v>
      </c>
      <c r="V9" s="645"/>
      <c r="W9" s="645" t="s">
        <v>116</v>
      </c>
      <c r="X9" s="644"/>
    </row>
    <row r="10" spans="1:24" s="643" customFormat="1" ht="23.25" customHeight="1">
      <c r="A10" s="644"/>
      <c r="B10" s="645" t="s">
        <v>117</v>
      </c>
      <c r="C10" s="649"/>
      <c r="D10" s="215">
        <f>D7/$D$7*100</f>
        <v>100</v>
      </c>
      <c r="E10" s="216">
        <f t="shared" ref="E10:U10" si="3">E7/$D$7*100</f>
        <v>2.5223456092264795</v>
      </c>
      <c r="F10" s="216">
        <f t="shared" si="3"/>
        <v>1.0951101869458726</v>
      </c>
      <c r="G10" s="216">
        <f t="shared" si="3"/>
        <v>1.3731158337300182</v>
      </c>
      <c r="H10" s="216">
        <f t="shared" si="3"/>
        <v>4.7267666382526299</v>
      </c>
      <c r="I10" s="216">
        <f t="shared" si="3"/>
        <v>0.50844641790702794</v>
      </c>
      <c r="J10" s="216">
        <f t="shared" si="3"/>
        <v>0.48997014313607651</v>
      </c>
      <c r="K10" s="216">
        <f t="shared" si="3"/>
        <v>5.2220747709924558</v>
      </c>
      <c r="L10" s="216">
        <f t="shared" si="3"/>
        <v>0.43540847464225857</v>
      </c>
      <c r="M10" s="217">
        <f t="shared" si="3"/>
        <v>10.604043492888447</v>
      </c>
      <c r="N10" s="216">
        <f t="shared" si="3"/>
        <v>8.3186865380230817</v>
      </c>
      <c r="O10" s="216">
        <f t="shared" si="3"/>
        <v>2.3970368424477155</v>
      </c>
      <c r="P10" s="650">
        <f t="shared" si="3"/>
        <v>12.843097527393324</v>
      </c>
      <c r="Q10" s="650">
        <f t="shared" si="3"/>
        <v>4.1759211943926715</v>
      </c>
      <c r="R10" s="650">
        <f t="shared" si="3"/>
        <v>22.968191706500431</v>
      </c>
      <c r="S10" s="650">
        <f t="shared" si="3"/>
        <v>14.207564205984188</v>
      </c>
      <c r="T10" s="650">
        <f t="shared" si="3"/>
        <v>5.3481879310735669</v>
      </c>
      <c r="U10" s="651">
        <f t="shared" si="3"/>
        <v>2.7640324864637451</v>
      </c>
      <c r="V10" s="645" t="s">
        <v>117</v>
      </c>
      <c r="W10" s="652"/>
      <c r="X10" s="644"/>
    </row>
    <row r="11" spans="1:24" ht="23.25" customHeight="1">
      <c r="A11" s="218"/>
      <c r="B11" s="219"/>
      <c r="C11" s="220"/>
      <c r="D11" s="221" t="s">
        <v>12</v>
      </c>
      <c r="E11" s="222" t="s">
        <v>12</v>
      </c>
      <c r="F11" s="222" t="s">
        <v>12</v>
      </c>
      <c r="G11" s="222" t="s">
        <v>12</v>
      </c>
      <c r="H11" s="222" t="s">
        <v>12</v>
      </c>
      <c r="I11" s="222" t="s">
        <v>12</v>
      </c>
      <c r="J11" s="222"/>
      <c r="K11" s="222" t="s">
        <v>12</v>
      </c>
      <c r="L11" s="222" t="s">
        <v>12</v>
      </c>
      <c r="M11" s="223" t="s">
        <v>12</v>
      </c>
      <c r="N11" s="222" t="s">
        <v>12</v>
      </c>
      <c r="O11" s="222" t="s">
        <v>12</v>
      </c>
      <c r="P11" s="224"/>
      <c r="Q11" s="224"/>
      <c r="R11" s="224"/>
      <c r="S11" s="224"/>
      <c r="T11" s="224"/>
      <c r="U11" s="225"/>
      <c r="V11" s="219"/>
      <c r="W11" s="219"/>
      <c r="X11" s="218"/>
    </row>
    <row r="12" spans="1:24" ht="23.25" customHeight="1">
      <c r="A12" s="1088" t="s">
        <v>115</v>
      </c>
      <c r="B12" s="226" t="s">
        <v>13</v>
      </c>
      <c r="C12" s="227"/>
      <c r="D12" s="228">
        <f>SUM(E12:U12)</f>
        <v>28469</v>
      </c>
      <c r="E12" s="229">
        <v>976</v>
      </c>
      <c r="F12" s="229">
        <v>1026</v>
      </c>
      <c r="G12" s="229">
        <v>1262</v>
      </c>
      <c r="H12" s="229">
        <v>806</v>
      </c>
      <c r="I12" s="229">
        <v>734</v>
      </c>
      <c r="J12" s="229">
        <v>936</v>
      </c>
      <c r="K12" s="229">
        <v>437</v>
      </c>
      <c r="L12" s="229">
        <v>28</v>
      </c>
      <c r="M12" s="230">
        <v>3260</v>
      </c>
      <c r="N12" s="229">
        <v>3358</v>
      </c>
      <c r="O12" s="229">
        <v>1275</v>
      </c>
      <c r="P12" s="229">
        <v>2828</v>
      </c>
      <c r="Q12" s="229">
        <v>1287</v>
      </c>
      <c r="R12" s="229">
        <v>2489</v>
      </c>
      <c r="S12" s="229">
        <v>3425</v>
      </c>
      <c r="T12" s="229">
        <v>3880</v>
      </c>
      <c r="U12" s="478">
        <v>462</v>
      </c>
      <c r="V12" s="226" t="s">
        <v>13</v>
      </c>
      <c r="W12" s="226"/>
      <c r="X12" s="1088" t="s">
        <v>115</v>
      </c>
    </row>
    <row r="13" spans="1:24" ht="23.25" customHeight="1">
      <c r="A13" s="1088"/>
      <c r="B13" s="226" t="s">
        <v>14</v>
      </c>
      <c r="C13" s="227"/>
      <c r="D13" s="621">
        <f>SUM(D14:D15)</f>
        <v>849379</v>
      </c>
      <c r="E13" s="622">
        <f t="shared" ref="E13:U13" si="4">SUM(E14:E15)</f>
        <v>16676</v>
      </c>
      <c r="F13" s="622">
        <f t="shared" si="4"/>
        <v>19551</v>
      </c>
      <c r="G13" s="622">
        <f t="shared" si="4"/>
        <v>10828</v>
      </c>
      <c r="H13" s="622">
        <f t="shared" si="4"/>
        <v>11228</v>
      </c>
      <c r="I13" s="622">
        <f t="shared" si="4"/>
        <v>18392</v>
      </c>
      <c r="J13" s="622">
        <f t="shared" si="4"/>
        <v>6317</v>
      </c>
      <c r="K13" s="622">
        <f t="shared" si="4"/>
        <v>4859</v>
      </c>
      <c r="L13" s="622">
        <f t="shared" si="4"/>
        <v>2654</v>
      </c>
      <c r="M13" s="623">
        <f t="shared" si="4"/>
        <v>50654</v>
      </c>
      <c r="N13" s="622">
        <f t="shared" si="4"/>
        <v>40411</v>
      </c>
      <c r="O13" s="622">
        <f t="shared" si="4"/>
        <v>36545</v>
      </c>
      <c r="P13" s="622">
        <f t="shared" si="4"/>
        <v>80390</v>
      </c>
      <c r="Q13" s="622">
        <f t="shared" si="4"/>
        <v>153523</v>
      </c>
      <c r="R13" s="622">
        <f t="shared" si="4"/>
        <v>215645</v>
      </c>
      <c r="S13" s="622">
        <f t="shared" si="4"/>
        <v>90123</v>
      </c>
      <c r="T13" s="622">
        <f t="shared" si="4"/>
        <v>71587</v>
      </c>
      <c r="U13" s="624">
        <f t="shared" si="4"/>
        <v>19996</v>
      </c>
      <c r="V13" s="226" t="s">
        <v>14</v>
      </c>
      <c r="W13" s="226"/>
      <c r="X13" s="1088"/>
    </row>
    <row r="14" spans="1:24" ht="23.25" customHeight="1">
      <c r="A14" s="1088"/>
      <c r="B14" s="235"/>
      <c r="C14" s="236" t="s">
        <v>15</v>
      </c>
      <c r="D14" s="625">
        <f t="shared" ref="D14:D21" si="5">SUM(E14:U14)</f>
        <v>731025</v>
      </c>
      <c r="E14" s="592">
        <v>6357</v>
      </c>
      <c r="F14" s="592">
        <v>16282</v>
      </c>
      <c r="G14" s="592">
        <v>6994</v>
      </c>
      <c r="H14" s="592">
        <v>6175</v>
      </c>
      <c r="I14" s="592">
        <v>14564</v>
      </c>
      <c r="J14" s="592">
        <v>2905</v>
      </c>
      <c r="K14" s="592">
        <v>2036</v>
      </c>
      <c r="L14" s="592">
        <v>1762</v>
      </c>
      <c r="M14" s="626">
        <v>33150</v>
      </c>
      <c r="N14" s="592">
        <v>34317</v>
      </c>
      <c r="O14" s="592">
        <v>25102</v>
      </c>
      <c r="P14" s="627">
        <v>72200</v>
      </c>
      <c r="Q14" s="627">
        <v>146480</v>
      </c>
      <c r="R14" s="627">
        <v>205263</v>
      </c>
      <c r="S14" s="627">
        <v>82384</v>
      </c>
      <c r="T14" s="627">
        <v>58396</v>
      </c>
      <c r="U14" s="628">
        <v>16658</v>
      </c>
      <c r="V14" s="235"/>
      <c r="W14" s="235" t="s">
        <v>15</v>
      </c>
      <c r="X14" s="1088"/>
    </row>
    <row r="15" spans="1:24" ht="23.25" customHeight="1">
      <c r="A15" s="1088"/>
      <c r="B15" s="235"/>
      <c r="C15" s="236" t="s">
        <v>16</v>
      </c>
      <c r="D15" s="629">
        <f t="shared" si="5"/>
        <v>118354</v>
      </c>
      <c r="E15" s="630">
        <v>10319</v>
      </c>
      <c r="F15" s="630">
        <v>3269</v>
      </c>
      <c r="G15" s="630">
        <v>3834</v>
      </c>
      <c r="H15" s="630">
        <v>5053</v>
      </c>
      <c r="I15" s="630">
        <v>3828</v>
      </c>
      <c r="J15" s="630">
        <v>3412</v>
      </c>
      <c r="K15" s="630">
        <v>2823</v>
      </c>
      <c r="L15" s="630">
        <v>892</v>
      </c>
      <c r="M15" s="631">
        <v>17504</v>
      </c>
      <c r="N15" s="630">
        <v>6094</v>
      </c>
      <c r="O15" s="630">
        <v>11443</v>
      </c>
      <c r="P15" s="630">
        <v>8190</v>
      </c>
      <c r="Q15" s="630">
        <v>7043</v>
      </c>
      <c r="R15" s="630">
        <v>10382</v>
      </c>
      <c r="S15" s="630">
        <v>7739</v>
      </c>
      <c r="T15" s="630">
        <v>13191</v>
      </c>
      <c r="U15" s="632">
        <v>3338</v>
      </c>
      <c r="V15" s="235"/>
      <c r="W15" s="235" t="s">
        <v>16</v>
      </c>
      <c r="X15" s="1088"/>
    </row>
    <row r="16" spans="1:24" ht="23.25" customHeight="1">
      <c r="A16" s="1088"/>
      <c r="B16" s="226" t="s">
        <v>17</v>
      </c>
      <c r="C16" s="227"/>
      <c r="D16" s="621">
        <f>SUM(D17:D18)</f>
        <v>283455.46211979998</v>
      </c>
      <c r="E16" s="622">
        <f t="shared" ref="E16:U16" si="6">SUM(E17:E18)</f>
        <v>43</v>
      </c>
      <c r="F16" s="622">
        <f t="shared" si="6"/>
        <v>107</v>
      </c>
      <c r="G16" s="622">
        <f t="shared" si="6"/>
        <v>14</v>
      </c>
      <c r="H16" s="622">
        <f t="shared" si="6"/>
        <v>10946</v>
      </c>
      <c r="I16" s="622">
        <f t="shared" si="6"/>
        <v>0.43015980000000004</v>
      </c>
      <c r="J16" s="622">
        <f t="shared" si="6"/>
        <v>86.031960000000012</v>
      </c>
      <c r="K16" s="622">
        <f t="shared" si="6"/>
        <v>444</v>
      </c>
      <c r="L16" s="622">
        <f t="shared" si="6"/>
        <v>0</v>
      </c>
      <c r="M16" s="623">
        <f t="shared" si="6"/>
        <v>1206</v>
      </c>
      <c r="N16" s="622">
        <f t="shared" si="6"/>
        <v>83855</v>
      </c>
      <c r="O16" s="622">
        <f t="shared" si="6"/>
        <v>4</v>
      </c>
      <c r="P16" s="622">
        <f t="shared" si="6"/>
        <v>6</v>
      </c>
      <c r="Q16" s="622">
        <f t="shared" si="6"/>
        <v>3460</v>
      </c>
      <c r="R16" s="622">
        <f t="shared" si="6"/>
        <v>33870</v>
      </c>
      <c r="S16" s="622">
        <f t="shared" si="6"/>
        <v>69792</v>
      </c>
      <c r="T16" s="622">
        <f t="shared" si="6"/>
        <v>6100</v>
      </c>
      <c r="U16" s="624">
        <f t="shared" si="6"/>
        <v>73522</v>
      </c>
      <c r="V16" s="226" t="s">
        <v>17</v>
      </c>
      <c r="W16" s="226"/>
      <c r="X16" s="1088"/>
    </row>
    <row r="17" spans="1:24" ht="23.25" customHeight="1">
      <c r="A17" s="1088"/>
      <c r="B17" s="235"/>
      <c r="C17" s="236" t="s">
        <v>15</v>
      </c>
      <c r="D17" s="625">
        <f t="shared" si="5"/>
        <v>281026</v>
      </c>
      <c r="E17" s="592">
        <v>0</v>
      </c>
      <c r="F17" s="592">
        <v>85</v>
      </c>
      <c r="G17" s="592">
        <v>0</v>
      </c>
      <c r="H17" s="592">
        <v>10928</v>
      </c>
      <c r="I17" s="592">
        <v>0</v>
      </c>
      <c r="J17" s="592">
        <v>0</v>
      </c>
      <c r="K17" s="592">
        <v>441</v>
      </c>
      <c r="L17" s="592">
        <v>0</v>
      </c>
      <c r="M17" s="626">
        <v>1195</v>
      </c>
      <c r="N17" s="592">
        <v>83467</v>
      </c>
      <c r="O17" s="592">
        <v>0</v>
      </c>
      <c r="P17" s="627">
        <v>0</v>
      </c>
      <c r="Q17" s="627">
        <v>3452</v>
      </c>
      <c r="R17" s="627">
        <v>33217</v>
      </c>
      <c r="S17" s="627">
        <v>69624</v>
      </c>
      <c r="T17" s="627">
        <v>5747</v>
      </c>
      <c r="U17" s="628">
        <v>72870</v>
      </c>
      <c r="V17" s="235"/>
      <c r="W17" s="235" t="s">
        <v>15</v>
      </c>
      <c r="X17" s="1088"/>
    </row>
    <row r="18" spans="1:24" ht="23.25" customHeight="1">
      <c r="A18" s="1088"/>
      <c r="B18" s="235"/>
      <c r="C18" s="236" t="s">
        <v>16</v>
      </c>
      <c r="D18" s="625">
        <f t="shared" si="5"/>
        <v>2429.4621198</v>
      </c>
      <c r="E18" s="592">
        <v>43</v>
      </c>
      <c r="F18" s="592">
        <v>22</v>
      </c>
      <c r="G18" s="592">
        <v>14</v>
      </c>
      <c r="H18" s="592">
        <v>18</v>
      </c>
      <c r="I18" s="592">
        <v>0.43015980000000004</v>
      </c>
      <c r="J18" s="592">
        <v>86.031960000000012</v>
      </c>
      <c r="K18" s="592">
        <v>3</v>
      </c>
      <c r="L18" s="592">
        <v>0</v>
      </c>
      <c r="M18" s="626">
        <v>11</v>
      </c>
      <c r="N18" s="592">
        <v>388</v>
      </c>
      <c r="O18" s="592">
        <v>4</v>
      </c>
      <c r="P18" s="627">
        <v>6</v>
      </c>
      <c r="Q18" s="627">
        <v>8</v>
      </c>
      <c r="R18" s="627">
        <v>653</v>
      </c>
      <c r="S18" s="627">
        <v>168</v>
      </c>
      <c r="T18" s="627">
        <v>353</v>
      </c>
      <c r="U18" s="628">
        <v>652</v>
      </c>
      <c r="V18" s="235"/>
      <c r="W18" s="235" t="s">
        <v>16</v>
      </c>
      <c r="X18" s="1088"/>
    </row>
    <row r="19" spans="1:24" ht="23.25" customHeight="1">
      <c r="A19" s="1088"/>
      <c r="B19" s="226" t="s">
        <v>18</v>
      </c>
      <c r="C19" s="227"/>
      <c r="D19" s="621">
        <f>SUM(D20:D21)</f>
        <v>453787</v>
      </c>
      <c r="E19" s="622">
        <f t="shared" ref="E19:U19" si="7">SUM(E20:E21)</f>
        <v>301</v>
      </c>
      <c r="F19" s="622">
        <f t="shared" si="7"/>
        <v>13</v>
      </c>
      <c r="G19" s="622">
        <f t="shared" si="7"/>
        <v>3058</v>
      </c>
      <c r="H19" s="622">
        <f t="shared" si="7"/>
        <v>8642</v>
      </c>
      <c r="I19" s="622">
        <f t="shared" si="7"/>
        <v>1280</v>
      </c>
      <c r="J19" s="622">
        <f t="shared" si="7"/>
        <v>147</v>
      </c>
      <c r="K19" s="622">
        <f t="shared" si="7"/>
        <v>376</v>
      </c>
      <c r="L19" s="622">
        <f t="shared" si="7"/>
        <v>2112</v>
      </c>
      <c r="M19" s="623">
        <f t="shared" si="7"/>
        <v>78703</v>
      </c>
      <c r="N19" s="622">
        <f t="shared" si="7"/>
        <v>85373</v>
      </c>
      <c r="O19" s="622">
        <f t="shared" si="7"/>
        <v>75784</v>
      </c>
      <c r="P19" s="622">
        <f t="shared" si="7"/>
        <v>20469</v>
      </c>
      <c r="Q19" s="622">
        <f t="shared" si="7"/>
        <v>48396</v>
      </c>
      <c r="R19" s="622">
        <f t="shared" si="7"/>
        <v>23652</v>
      </c>
      <c r="S19" s="622">
        <f t="shared" si="7"/>
        <v>44857</v>
      </c>
      <c r="T19" s="622">
        <f t="shared" si="7"/>
        <v>60378</v>
      </c>
      <c r="U19" s="624">
        <f t="shared" si="7"/>
        <v>246</v>
      </c>
      <c r="V19" s="226" t="s">
        <v>18</v>
      </c>
      <c r="W19" s="226"/>
      <c r="X19" s="1088"/>
    </row>
    <row r="20" spans="1:24" ht="23.25" customHeight="1">
      <c r="A20" s="1088"/>
      <c r="B20" s="235"/>
      <c r="C20" s="236" t="s">
        <v>15</v>
      </c>
      <c r="D20" s="625">
        <f t="shared" si="5"/>
        <v>452157</v>
      </c>
      <c r="E20" s="592">
        <v>301</v>
      </c>
      <c r="F20" s="592">
        <v>6</v>
      </c>
      <c r="G20" s="592">
        <v>3058</v>
      </c>
      <c r="H20" s="592">
        <v>8510</v>
      </c>
      <c r="I20" s="592">
        <v>1280</v>
      </c>
      <c r="J20" s="592">
        <v>20</v>
      </c>
      <c r="K20" s="592">
        <v>376</v>
      </c>
      <c r="L20" s="592">
        <v>2112</v>
      </c>
      <c r="M20" s="626">
        <v>78385</v>
      </c>
      <c r="N20" s="592">
        <v>85084</v>
      </c>
      <c r="O20" s="592">
        <v>75780</v>
      </c>
      <c r="P20" s="627">
        <v>20440</v>
      </c>
      <c r="Q20" s="627">
        <v>48396</v>
      </c>
      <c r="R20" s="627">
        <v>23652</v>
      </c>
      <c r="S20" s="627">
        <v>44221</v>
      </c>
      <c r="T20" s="627">
        <v>60377</v>
      </c>
      <c r="U20" s="628">
        <v>159</v>
      </c>
      <c r="V20" s="235"/>
      <c r="W20" s="235" t="s">
        <v>15</v>
      </c>
      <c r="X20" s="1088"/>
    </row>
    <row r="21" spans="1:24" ht="23.25" customHeight="1">
      <c r="A21" s="1088"/>
      <c r="B21" s="235"/>
      <c r="C21" s="236" t="s">
        <v>16</v>
      </c>
      <c r="D21" s="625">
        <f t="shared" si="5"/>
        <v>1630</v>
      </c>
      <c r="E21" s="592">
        <v>0</v>
      </c>
      <c r="F21" s="592">
        <v>7</v>
      </c>
      <c r="G21" s="592">
        <v>0</v>
      </c>
      <c r="H21" s="592">
        <v>132</v>
      </c>
      <c r="I21" s="592">
        <v>0</v>
      </c>
      <c r="J21" s="592">
        <v>127</v>
      </c>
      <c r="K21" s="592">
        <v>0</v>
      </c>
      <c r="L21" s="592">
        <v>0</v>
      </c>
      <c r="M21" s="626">
        <v>318</v>
      </c>
      <c r="N21" s="592">
        <v>289</v>
      </c>
      <c r="O21" s="592">
        <v>4</v>
      </c>
      <c r="P21" s="627">
        <v>29</v>
      </c>
      <c r="Q21" s="627">
        <v>0</v>
      </c>
      <c r="R21" s="627">
        <v>0</v>
      </c>
      <c r="S21" s="627">
        <v>636</v>
      </c>
      <c r="T21" s="627">
        <v>1</v>
      </c>
      <c r="U21" s="628">
        <v>87</v>
      </c>
      <c r="V21" s="235"/>
      <c r="W21" s="235" t="s">
        <v>16</v>
      </c>
      <c r="X21" s="1088"/>
    </row>
    <row r="22" spans="1:24" ht="23.25" customHeight="1">
      <c r="A22" s="1088"/>
      <c r="B22" s="226" t="s">
        <v>19</v>
      </c>
      <c r="C22" s="227"/>
      <c r="D22" s="231">
        <v>104730.60007124</v>
      </c>
      <c r="E22" s="232">
        <v>0</v>
      </c>
      <c r="F22" s="232">
        <v>0</v>
      </c>
      <c r="G22" s="232">
        <v>0</v>
      </c>
      <c r="H22" s="232">
        <v>0</v>
      </c>
      <c r="I22" s="232">
        <v>0</v>
      </c>
      <c r="J22" s="232">
        <v>0</v>
      </c>
      <c r="K22" s="232">
        <v>0</v>
      </c>
      <c r="L22" s="232">
        <v>0</v>
      </c>
      <c r="M22" s="233">
        <v>104730.60007124</v>
      </c>
      <c r="N22" s="232">
        <v>0</v>
      </c>
      <c r="O22" s="232">
        <v>0</v>
      </c>
      <c r="P22" s="232">
        <v>0</v>
      </c>
      <c r="Q22" s="232">
        <v>0</v>
      </c>
      <c r="R22" s="232">
        <v>0</v>
      </c>
      <c r="S22" s="232">
        <v>0</v>
      </c>
      <c r="T22" s="232">
        <v>0</v>
      </c>
      <c r="U22" s="234">
        <v>0</v>
      </c>
      <c r="V22" s="226" t="s">
        <v>19</v>
      </c>
      <c r="W22" s="226"/>
      <c r="X22" s="1088"/>
    </row>
    <row r="23" spans="1:24" ht="23.25" customHeight="1">
      <c r="A23" s="1088"/>
      <c r="B23" s="226" t="s">
        <v>20</v>
      </c>
      <c r="C23" s="227"/>
      <c r="D23" s="231">
        <v>135046.17909393736</v>
      </c>
      <c r="E23" s="232">
        <v>8790.3666763920028</v>
      </c>
      <c r="F23" s="232">
        <v>1494.7329411599999</v>
      </c>
      <c r="G23" s="232">
        <v>4563.5887303380023</v>
      </c>
      <c r="H23" s="232">
        <v>3892.0748536751989</v>
      </c>
      <c r="I23" s="232">
        <v>3014.7054835679992</v>
      </c>
      <c r="J23" s="232">
        <v>2536.6512634620003</v>
      </c>
      <c r="K23" s="232">
        <v>2660.8887539220013</v>
      </c>
      <c r="L23" s="232">
        <v>3815.0115680879999</v>
      </c>
      <c r="M23" s="233">
        <v>29829.51441608907</v>
      </c>
      <c r="N23" s="232">
        <v>11040.920137988327</v>
      </c>
      <c r="O23" s="232">
        <v>5633.8731120215762</v>
      </c>
      <c r="P23" s="237">
        <v>11808.775170879529</v>
      </c>
      <c r="Q23" s="237">
        <v>15076.768225137601</v>
      </c>
      <c r="R23" s="237">
        <v>11547.176766485989</v>
      </c>
      <c r="S23" s="237">
        <v>8099.5154600400201</v>
      </c>
      <c r="T23" s="237">
        <v>9710.2911609300354</v>
      </c>
      <c r="U23" s="238">
        <v>1531.3243737599998</v>
      </c>
      <c r="V23" s="226" t="s">
        <v>20</v>
      </c>
      <c r="W23" s="226"/>
      <c r="X23" s="1088"/>
    </row>
    <row r="24" spans="1:24" ht="23.25" customHeight="1">
      <c r="A24" s="1088"/>
      <c r="B24" s="226" t="s">
        <v>118</v>
      </c>
      <c r="C24" s="227"/>
      <c r="D24" s="231">
        <v>4791.004720011897</v>
      </c>
      <c r="E24" s="232">
        <v>0</v>
      </c>
      <c r="F24" s="232">
        <v>0</v>
      </c>
      <c r="G24" s="232">
        <v>0</v>
      </c>
      <c r="H24" s="232">
        <v>11.552240645277578</v>
      </c>
      <c r="I24" s="232">
        <v>0</v>
      </c>
      <c r="J24" s="232">
        <v>0</v>
      </c>
      <c r="K24" s="232">
        <v>0</v>
      </c>
      <c r="L24" s="232">
        <v>0</v>
      </c>
      <c r="M24" s="233">
        <v>0</v>
      </c>
      <c r="N24" s="232">
        <v>105.96112701236397</v>
      </c>
      <c r="O24" s="232">
        <v>0</v>
      </c>
      <c r="P24" s="237">
        <v>129.10880035407681</v>
      </c>
      <c r="Q24" s="237">
        <v>83.402435178533324</v>
      </c>
      <c r="R24" s="237">
        <v>2319.4640805899908</v>
      </c>
      <c r="S24" s="237">
        <v>67.480215940279507</v>
      </c>
      <c r="T24" s="237">
        <v>928.3892839706765</v>
      </c>
      <c r="U24" s="238">
        <v>1145.6465363206994</v>
      </c>
      <c r="V24" s="226" t="s">
        <v>118</v>
      </c>
      <c r="W24" s="226"/>
      <c r="X24" s="1088"/>
    </row>
    <row r="25" spans="1:24" ht="23.25" customHeight="1">
      <c r="A25" s="1088"/>
      <c r="B25" s="226" t="s">
        <v>21</v>
      </c>
      <c r="C25" s="227"/>
      <c r="D25" s="231">
        <f>SUM(D26:D37)</f>
        <v>2765657.0135039999</v>
      </c>
      <c r="E25" s="232">
        <f>SUM(E26:E37)</f>
        <v>94251</v>
      </c>
      <c r="F25" s="232">
        <f t="shared" ref="F25:U25" si="8">SUM(F26:F37)</f>
        <v>41199</v>
      </c>
      <c r="G25" s="232">
        <f t="shared" si="8"/>
        <v>90261</v>
      </c>
      <c r="H25" s="232">
        <f t="shared" si="8"/>
        <v>440687</v>
      </c>
      <c r="I25" s="232">
        <f t="shared" si="8"/>
        <v>21340</v>
      </c>
      <c r="J25" s="232">
        <f t="shared" si="8"/>
        <v>19234</v>
      </c>
      <c r="K25" s="232">
        <f t="shared" si="8"/>
        <v>292787</v>
      </c>
      <c r="L25" s="232">
        <f t="shared" si="8"/>
        <v>3211</v>
      </c>
      <c r="M25" s="232">
        <f t="shared" si="8"/>
        <v>295169</v>
      </c>
      <c r="N25" s="232">
        <f t="shared" si="8"/>
        <v>159357</v>
      </c>
      <c r="O25" s="232">
        <f t="shared" si="8"/>
        <v>49057</v>
      </c>
      <c r="P25" s="232">
        <f t="shared" si="8"/>
        <v>367692</v>
      </c>
      <c r="Q25" s="232">
        <f t="shared" si="8"/>
        <v>152083.013504</v>
      </c>
      <c r="R25" s="232">
        <f t="shared" si="8"/>
        <v>98746</v>
      </c>
      <c r="S25" s="232">
        <f t="shared" si="8"/>
        <v>68561</v>
      </c>
      <c r="T25" s="232">
        <f t="shared" si="8"/>
        <v>319036</v>
      </c>
      <c r="U25" s="234">
        <f t="shared" si="8"/>
        <v>252986</v>
      </c>
      <c r="V25" s="226" t="s">
        <v>21</v>
      </c>
      <c r="W25" s="226"/>
      <c r="X25" s="1088"/>
    </row>
    <row r="26" spans="1:24" ht="23.25" customHeight="1">
      <c r="A26" s="1088"/>
      <c r="B26" s="219"/>
      <c r="C26" s="220" t="s">
        <v>22</v>
      </c>
      <c r="D26" s="221">
        <f>SUM(E26:U26)</f>
        <v>108734</v>
      </c>
      <c r="E26" s="222">
        <v>12432</v>
      </c>
      <c r="F26" s="222">
        <v>3114</v>
      </c>
      <c r="G26" s="222">
        <v>8088</v>
      </c>
      <c r="H26" s="222">
        <v>2717</v>
      </c>
      <c r="I26" s="222">
        <v>5433</v>
      </c>
      <c r="J26" s="222">
        <v>2274</v>
      </c>
      <c r="K26" s="222">
        <v>7651</v>
      </c>
      <c r="L26" s="222">
        <v>751</v>
      </c>
      <c r="M26" s="223">
        <v>27543</v>
      </c>
      <c r="N26" s="222">
        <v>3513</v>
      </c>
      <c r="O26" s="222">
        <v>2046</v>
      </c>
      <c r="P26" s="239">
        <v>4300</v>
      </c>
      <c r="Q26" s="239">
        <v>19058</v>
      </c>
      <c r="R26" s="239">
        <v>796</v>
      </c>
      <c r="S26" s="239">
        <v>3664</v>
      </c>
      <c r="T26" s="239">
        <v>4590</v>
      </c>
      <c r="U26" s="240">
        <v>764</v>
      </c>
      <c r="V26" s="219"/>
      <c r="W26" s="219" t="s">
        <v>22</v>
      </c>
      <c r="X26" s="1088"/>
    </row>
    <row r="27" spans="1:24" ht="23.25" customHeight="1">
      <c r="A27" s="1088"/>
      <c r="B27" s="219" t="s">
        <v>12</v>
      </c>
      <c r="C27" s="220" t="s">
        <v>23</v>
      </c>
      <c r="D27" s="221">
        <f t="shared" ref="D27:D37" si="9">SUM(E27:U27)</f>
        <v>75804.013504000002</v>
      </c>
      <c r="E27" s="222">
        <v>3721</v>
      </c>
      <c r="F27" s="222">
        <v>3232</v>
      </c>
      <c r="G27" s="222">
        <v>19450</v>
      </c>
      <c r="H27" s="222">
        <v>43964</v>
      </c>
      <c r="I27" s="222">
        <v>1278</v>
      </c>
      <c r="J27" s="222">
        <v>619</v>
      </c>
      <c r="K27" s="222">
        <v>0</v>
      </c>
      <c r="L27" s="222">
        <v>0</v>
      </c>
      <c r="M27" s="223">
        <v>0</v>
      </c>
      <c r="N27" s="222">
        <v>0</v>
      </c>
      <c r="O27" s="222">
        <v>471</v>
      </c>
      <c r="P27" s="239">
        <v>0</v>
      </c>
      <c r="Q27" s="239">
        <v>1.3504E-2</v>
      </c>
      <c r="R27" s="239">
        <v>2253</v>
      </c>
      <c r="S27" s="239">
        <v>35</v>
      </c>
      <c r="T27" s="239">
        <v>245</v>
      </c>
      <c r="U27" s="240">
        <v>536</v>
      </c>
      <c r="V27" s="219" t="s">
        <v>12</v>
      </c>
      <c r="W27" s="219" t="s">
        <v>23</v>
      </c>
      <c r="X27" s="1088"/>
    </row>
    <row r="28" spans="1:24" ht="23.25" customHeight="1">
      <c r="A28" s="1088"/>
      <c r="B28" s="219"/>
      <c r="C28" s="220" t="s">
        <v>24</v>
      </c>
      <c r="D28" s="221">
        <f t="shared" si="9"/>
        <v>441345</v>
      </c>
      <c r="E28" s="222">
        <v>62288</v>
      </c>
      <c r="F28" s="222">
        <v>25048</v>
      </c>
      <c r="G28" s="222">
        <v>22392</v>
      </c>
      <c r="H28" s="222">
        <v>34023</v>
      </c>
      <c r="I28" s="222">
        <v>12590</v>
      </c>
      <c r="J28" s="222">
        <v>12664</v>
      </c>
      <c r="K28" s="222">
        <v>12091</v>
      </c>
      <c r="L28" s="222">
        <v>2121</v>
      </c>
      <c r="M28" s="223">
        <v>109789</v>
      </c>
      <c r="N28" s="222">
        <v>14706</v>
      </c>
      <c r="O28" s="222">
        <v>15000</v>
      </c>
      <c r="P28" s="239">
        <v>19789</v>
      </c>
      <c r="Q28" s="239">
        <v>17299</v>
      </c>
      <c r="R28" s="239">
        <v>18096</v>
      </c>
      <c r="S28" s="239">
        <v>23438</v>
      </c>
      <c r="T28" s="239">
        <v>31421</v>
      </c>
      <c r="U28" s="240">
        <v>8590</v>
      </c>
      <c r="V28" s="219"/>
      <c r="W28" s="219" t="s">
        <v>24</v>
      </c>
      <c r="X28" s="1088"/>
    </row>
    <row r="29" spans="1:24" ht="23.25" customHeight="1">
      <c r="A29" s="1088"/>
      <c r="B29" s="219"/>
      <c r="C29" s="220" t="s">
        <v>25</v>
      </c>
      <c r="D29" s="221">
        <f t="shared" si="9"/>
        <v>373308</v>
      </c>
      <c r="E29" s="222">
        <v>0</v>
      </c>
      <c r="F29" s="222">
        <v>7426</v>
      </c>
      <c r="G29" s="222">
        <v>32035</v>
      </c>
      <c r="H29" s="222">
        <v>246258</v>
      </c>
      <c r="I29" s="222">
        <v>0</v>
      </c>
      <c r="J29" s="222">
        <v>0</v>
      </c>
      <c r="K29" s="222">
        <v>0</v>
      </c>
      <c r="L29" s="222">
        <v>0</v>
      </c>
      <c r="M29" s="223">
        <v>54738</v>
      </c>
      <c r="N29" s="222">
        <v>138</v>
      </c>
      <c r="O29" s="222">
        <v>0</v>
      </c>
      <c r="P29" s="239">
        <v>3232</v>
      </c>
      <c r="Q29" s="239">
        <v>18150</v>
      </c>
      <c r="R29" s="239">
        <v>7999</v>
      </c>
      <c r="S29" s="239">
        <v>0</v>
      </c>
      <c r="T29" s="239">
        <v>0</v>
      </c>
      <c r="U29" s="240">
        <v>3332</v>
      </c>
      <c r="V29" s="219"/>
      <c r="W29" s="219" t="s">
        <v>25</v>
      </c>
      <c r="X29" s="1088"/>
    </row>
    <row r="30" spans="1:24" ht="23.25" customHeight="1">
      <c r="A30" s="1088"/>
      <c r="B30" s="219"/>
      <c r="C30" s="220" t="s">
        <v>26</v>
      </c>
      <c r="D30" s="221">
        <f t="shared" si="9"/>
        <v>15828</v>
      </c>
      <c r="E30" s="222">
        <v>2792</v>
      </c>
      <c r="F30" s="222">
        <v>1055</v>
      </c>
      <c r="G30" s="222">
        <v>735</v>
      </c>
      <c r="H30" s="222">
        <v>800</v>
      </c>
      <c r="I30" s="222">
        <v>423</v>
      </c>
      <c r="J30" s="222">
        <v>469</v>
      </c>
      <c r="K30" s="222">
        <v>379</v>
      </c>
      <c r="L30" s="222">
        <v>60</v>
      </c>
      <c r="M30" s="223">
        <v>3505</v>
      </c>
      <c r="N30" s="222">
        <v>665</v>
      </c>
      <c r="O30" s="222">
        <v>565</v>
      </c>
      <c r="P30" s="239">
        <v>729</v>
      </c>
      <c r="Q30" s="239">
        <v>591</v>
      </c>
      <c r="R30" s="239">
        <v>651</v>
      </c>
      <c r="S30" s="239">
        <v>999</v>
      </c>
      <c r="T30" s="239">
        <v>1170</v>
      </c>
      <c r="U30" s="240">
        <v>240</v>
      </c>
      <c r="V30" s="219"/>
      <c r="W30" s="219" t="s">
        <v>26</v>
      </c>
      <c r="X30" s="1088"/>
    </row>
    <row r="31" spans="1:24" ht="23.25" customHeight="1">
      <c r="A31" s="1088"/>
      <c r="B31" s="219"/>
      <c r="C31" s="220" t="s">
        <v>27</v>
      </c>
      <c r="D31" s="221">
        <f t="shared" si="9"/>
        <v>44790</v>
      </c>
      <c r="E31" s="222">
        <v>0</v>
      </c>
      <c r="F31" s="222">
        <v>0</v>
      </c>
      <c r="G31" s="222">
        <v>0</v>
      </c>
      <c r="H31" s="222">
        <v>0</v>
      </c>
      <c r="I31" s="222">
        <v>0</v>
      </c>
      <c r="J31" s="222">
        <v>0</v>
      </c>
      <c r="K31" s="222">
        <v>0</v>
      </c>
      <c r="L31" s="222">
        <v>0</v>
      </c>
      <c r="M31" s="223">
        <v>2041</v>
      </c>
      <c r="N31" s="222">
        <v>35921</v>
      </c>
      <c r="O31" s="222">
        <v>408</v>
      </c>
      <c r="P31" s="239">
        <v>1635</v>
      </c>
      <c r="Q31" s="239">
        <v>1148</v>
      </c>
      <c r="R31" s="239">
        <v>2467</v>
      </c>
      <c r="S31" s="239">
        <v>938</v>
      </c>
      <c r="T31" s="239">
        <v>232</v>
      </c>
      <c r="U31" s="240">
        <v>0</v>
      </c>
      <c r="V31" s="219"/>
      <c r="W31" s="219" t="s">
        <v>27</v>
      </c>
      <c r="X31" s="1088"/>
    </row>
    <row r="32" spans="1:24" ht="23.25" customHeight="1">
      <c r="A32" s="1088"/>
      <c r="B32" s="219"/>
      <c r="C32" s="220" t="s">
        <v>28</v>
      </c>
      <c r="D32" s="241">
        <f t="shared" si="9"/>
        <v>823763</v>
      </c>
      <c r="E32" s="242">
        <v>3574</v>
      </c>
      <c r="F32" s="242">
        <v>1324</v>
      </c>
      <c r="G32" s="242">
        <v>405</v>
      </c>
      <c r="H32" s="242">
        <v>77583</v>
      </c>
      <c r="I32" s="242">
        <v>1616</v>
      </c>
      <c r="J32" s="242">
        <v>3208</v>
      </c>
      <c r="K32" s="242">
        <v>254</v>
      </c>
      <c r="L32" s="243">
        <v>279</v>
      </c>
      <c r="M32" s="241">
        <v>49105</v>
      </c>
      <c r="N32" s="242">
        <v>39042</v>
      </c>
      <c r="O32" s="242">
        <v>25019</v>
      </c>
      <c r="P32" s="244">
        <v>197280</v>
      </c>
      <c r="Q32" s="244">
        <v>35112</v>
      </c>
      <c r="R32" s="244">
        <v>62447</v>
      </c>
      <c r="S32" s="244">
        <v>39487</v>
      </c>
      <c r="T32" s="244">
        <v>263790</v>
      </c>
      <c r="U32" s="245">
        <v>24238</v>
      </c>
      <c r="V32" s="219"/>
      <c r="W32" s="219" t="s">
        <v>28</v>
      </c>
      <c r="X32" s="1088"/>
    </row>
    <row r="33" spans="1:24" ht="23.25" customHeight="1">
      <c r="A33" s="1088"/>
      <c r="B33" s="219" t="s">
        <v>12</v>
      </c>
      <c r="C33" s="220" t="s">
        <v>29</v>
      </c>
      <c r="D33" s="241">
        <f t="shared" si="9"/>
        <v>103998</v>
      </c>
      <c r="E33" s="242">
        <v>0</v>
      </c>
      <c r="F33" s="242">
        <v>0</v>
      </c>
      <c r="G33" s="242">
        <v>5</v>
      </c>
      <c r="H33" s="242">
        <v>21749</v>
      </c>
      <c r="I33" s="242">
        <v>0</v>
      </c>
      <c r="J33" s="242">
        <v>0</v>
      </c>
      <c r="K33" s="242">
        <v>371</v>
      </c>
      <c r="L33" s="243">
        <v>0</v>
      </c>
      <c r="M33" s="241">
        <v>7629</v>
      </c>
      <c r="N33" s="242">
        <v>0</v>
      </c>
      <c r="O33" s="242">
        <v>1739</v>
      </c>
      <c r="P33" s="244">
        <v>19217</v>
      </c>
      <c r="Q33" s="244">
        <v>50328</v>
      </c>
      <c r="R33" s="244">
        <v>2729</v>
      </c>
      <c r="S33" s="244">
        <v>0</v>
      </c>
      <c r="T33" s="244">
        <v>231</v>
      </c>
      <c r="U33" s="245">
        <v>0</v>
      </c>
      <c r="V33" s="219" t="s">
        <v>12</v>
      </c>
      <c r="W33" s="219" t="s">
        <v>29</v>
      </c>
      <c r="X33" s="1088"/>
    </row>
    <row r="34" spans="1:24" ht="23.25" customHeight="1">
      <c r="A34" s="1088"/>
      <c r="B34" s="219"/>
      <c r="C34" s="220" t="s">
        <v>30</v>
      </c>
      <c r="D34" s="241">
        <f t="shared" si="9"/>
        <v>231008</v>
      </c>
      <c r="E34" s="242">
        <v>0</v>
      </c>
      <c r="F34" s="242">
        <v>0</v>
      </c>
      <c r="G34" s="242">
        <v>0</v>
      </c>
      <c r="H34" s="242">
        <v>0</v>
      </c>
      <c r="I34" s="242">
        <v>0</v>
      </c>
      <c r="J34" s="242">
        <v>0</v>
      </c>
      <c r="K34" s="242">
        <v>231008</v>
      </c>
      <c r="L34" s="242">
        <v>0</v>
      </c>
      <c r="M34" s="242">
        <v>0</v>
      </c>
      <c r="N34" s="242">
        <v>0</v>
      </c>
      <c r="O34" s="242">
        <v>0</v>
      </c>
      <c r="P34" s="242">
        <v>0</v>
      </c>
      <c r="Q34" s="242">
        <v>0</v>
      </c>
      <c r="R34" s="242">
        <v>0</v>
      </c>
      <c r="S34" s="242">
        <v>0</v>
      </c>
      <c r="T34" s="242">
        <v>0</v>
      </c>
      <c r="U34" s="479">
        <v>0</v>
      </c>
      <c r="V34" s="219"/>
      <c r="W34" s="219" t="s">
        <v>30</v>
      </c>
      <c r="X34" s="1088"/>
    </row>
    <row r="35" spans="1:24" ht="33" customHeight="1">
      <c r="A35" s="1088"/>
      <c r="B35" s="219" t="s">
        <v>12</v>
      </c>
      <c r="C35" s="246" t="s">
        <v>119</v>
      </c>
      <c r="D35" s="241">
        <f t="shared" si="9"/>
        <v>78484</v>
      </c>
      <c r="E35" s="242">
        <v>9444</v>
      </c>
      <c r="F35" s="242">
        <v>0</v>
      </c>
      <c r="G35" s="242">
        <v>0</v>
      </c>
      <c r="H35" s="242">
        <v>0</v>
      </c>
      <c r="I35" s="242">
        <v>0</v>
      </c>
      <c r="J35" s="242">
        <v>0</v>
      </c>
      <c r="K35" s="242">
        <v>0</v>
      </c>
      <c r="L35" s="242">
        <v>0</v>
      </c>
      <c r="M35" s="242">
        <v>5973</v>
      </c>
      <c r="N35" s="242">
        <v>0</v>
      </c>
      <c r="O35" s="242">
        <v>3213</v>
      </c>
      <c r="P35" s="242">
        <v>42875</v>
      </c>
      <c r="Q35" s="242">
        <v>0</v>
      </c>
      <c r="R35" s="242">
        <v>12</v>
      </c>
      <c r="S35" s="242">
        <v>0</v>
      </c>
      <c r="T35" s="242">
        <v>16967</v>
      </c>
      <c r="U35" s="479">
        <v>0</v>
      </c>
      <c r="V35" s="219" t="s">
        <v>12</v>
      </c>
      <c r="W35" s="247" t="s">
        <v>119</v>
      </c>
      <c r="X35" s="1088"/>
    </row>
    <row r="36" spans="1:24" ht="23.25" customHeight="1">
      <c r="A36" s="1088"/>
      <c r="B36" s="219"/>
      <c r="C36" s="248" t="s">
        <v>32</v>
      </c>
      <c r="D36" s="241">
        <f t="shared" si="9"/>
        <v>208392</v>
      </c>
      <c r="E36" s="242">
        <v>0</v>
      </c>
      <c r="F36" s="242">
        <v>0</v>
      </c>
      <c r="G36" s="242">
        <v>7138</v>
      </c>
      <c r="H36" s="242">
        <v>13593</v>
      </c>
      <c r="I36" s="242">
        <v>0</v>
      </c>
      <c r="J36" s="242">
        <v>0</v>
      </c>
      <c r="K36" s="242">
        <v>0</v>
      </c>
      <c r="L36" s="242">
        <v>0</v>
      </c>
      <c r="M36" s="242">
        <v>30975</v>
      </c>
      <c r="N36" s="242">
        <v>65372</v>
      </c>
      <c r="O36" s="242">
        <v>596</v>
      </c>
      <c r="P36" s="242">
        <v>78635</v>
      </c>
      <c r="Q36" s="242">
        <v>10397</v>
      </c>
      <c r="R36" s="242">
        <v>1296</v>
      </c>
      <c r="S36" s="242">
        <v>0</v>
      </c>
      <c r="T36" s="242">
        <v>390</v>
      </c>
      <c r="U36" s="479">
        <v>0</v>
      </c>
      <c r="V36" s="219"/>
      <c r="W36" s="249" t="s">
        <v>32</v>
      </c>
      <c r="X36" s="1088"/>
    </row>
    <row r="37" spans="1:24" ht="23.25" customHeight="1">
      <c r="A37" s="1088"/>
      <c r="B37" s="219"/>
      <c r="C37" s="248" t="s">
        <v>33</v>
      </c>
      <c r="D37" s="241">
        <f t="shared" si="9"/>
        <v>260203</v>
      </c>
      <c r="E37" s="242">
        <v>0</v>
      </c>
      <c r="F37" s="242">
        <v>0</v>
      </c>
      <c r="G37" s="242">
        <v>13</v>
      </c>
      <c r="H37" s="242">
        <v>0</v>
      </c>
      <c r="I37" s="242">
        <v>0</v>
      </c>
      <c r="J37" s="242">
        <v>0</v>
      </c>
      <c r="K37" s="242">
        <v>41033</v>
      </c>
      <c r="L37" s="242">
        <v>0</v>
      </c>
      <c r="M37" s="242">
        <v>3871</v>
      </c>
      <c r="N37" s="242">
        <v>0</v>
      </c>
      <c r="O37" s="242">
        <v>0</v>
      </c>
      <c r="P37" s="242">
        <v>0</v>
      </c>
      <c r="Q37" s="242">
        <v>0</v>
      </c>
      <c r="R37" s="242">
        <v>0</v>
      </c>
      <c r="S37" s="242">
        <v>0</v>
      </c>
      <c r="T37" s="242">
        <v>0</v>
      </c>
      <c r="U37" s="479">
        <v>215286</v>
      </c>
      <c r="V37" s="219"/>
      <c r="W37" s="249" t="s">
        <v>33</v>
      </c>
      <c r="X37" s="1088"/>
    </row>
    <row r="38" spans="1:24" ht="23.25" customHeight="1">
      <c r="A38" s="1088"/>
      <c r="B38" s="226" t="s">
        <v>34</v>
      </c>
      <c r="C38" s="305"/>
      <c r="D38" s="306">
        <f t="shared" ref="D38:U38" si="10">SUM(D39:D44)</f>
        <v>8436216.9636469856</v>
      </c>
      <c r="E38" s="307">
        <f t="shared" si="10"/>
        <v>177289.78855228802</v>
      </c>
      <c r="F38" s="307">
        <f t="shared" si="10"/>
        <v>76864.157142340002</v>
      </c>
      <c r="G38" s="307">
        <f t="shared" si="10"/>
        <v>62815.5648</v>
      </c>
      <c r="H38" s="307">
        <f t="shared" si="10"/>
        <v>133591</v>
      </c>
      <c r="I38" s="307">
        <f t="shared" si="10"/>
        <v>22304.596979000002</v>
      </c>
      <c r="J38" s="307">
        <f t="shared" si="10"/>
        <v>35831</v>
      </c>
      <c r="K38" s="307">
        <f t="shared" si="10"/>
        <v>387742</v>
      </c>
      <c r="L38" s="307">
        <f t="shared" si="10"/>
        <v>46058.794396900004</v>
      </c>
      <c r="M38" s="307">
        <f t="shared" si="10"/>
        <v>718033.35028153984</v>
      </c>
      <c r="N38" s="307">
        <f t="shared" si="10"/>
        <v>722257.30692939996</v>
      </c>
      <c r="O38" s="307">
        <f t="shared" si="10"/>
        <v>150335</v>
      </c>
      <c r="P38" s="307">
        <f t="shared" si="10"/>
        <v>1217913.814695548</v>
      </c>
      <c r="Q38" s="307">
        <f t="shared" si="10"/>
        <v>178664.61193300001</v>
      </c>
      <c r="R38" s="307">
        <f t="shared" si="10"/>
        <v>2649407.837133748</v>
      </c>
      <c r="S38" s="307">
        <f t="shared" si="10"/>
        <v>1600274.1251741061</v>
      </c>
      <c r="T38" s="307">
        <f t="shared" si="10"/>
        <v>239300.41834871651</v>
      </c>
      <c r="U38" s="480">
        <f t="shared" si="10"/>
        <v>17533.597280400001</v>
      </c>
      <c r="V38" s="226" t="s">
        <v>34</v>
      </c>
      <c r="W38" s="308"/>
      <c r="X38" s="1088"/>
    </row>
    <row r="39" spans="1:24" ht="23.25" customHeight="1">
      <c r="A39" s="1088"/>
      <c r="B39" s="219"/>
      <c r="C39" s="220" t="s">
        <v>35</v>
      </c>
      <c r="D39" s="241">
        <f t="shared" ref="D39:D44" si="11">SUM(E39:U39)</f>
        <v>5345343.1571423402</v>
      </c>
      <c r="E39" s="242">
        <v>1805</v>
      </c>
      <c r="F39" s="242">
        <v>0.15714233999999999</v>
      </c>
      <c r="G39" s="242">
        <v>172</v>
      </c>
      <c r="H39" s="242">
        <v>18048</v>
      </c>
      <c r="I39" s="242">
        <v>0</v>
      </c>
      <c r="J39" s="242">
        <v>0</v>
      </c>
      <c r="K39" s="242">
        <v>252247</v>
      </c>
      <c r="L39" s="243">
        <v>0</v>
      </c>
      <c r="M39" s="241">
        <v>13733</v>
      </c>
      <c r="N39" s="242">
        <v>0</v>
      </c>
      <c r="O39" s="242">
        <v>13568</v>
      </c>
      <c r="P39" s="244">
        <v>1011015</v>
      </c>
      <c r="Q39" s="244">
        <v>2970</v>
      </c>
      <c r="R39" s="244">
        <v>2554570</v>
      </c>
      <c r="S39" s="244">
        <v>1473172</v>
      </c>
      <c r="T39" s="244">
        <v>4043</v>
      </c>
      <c r="U39" s="245">
        <v>0</v>
      </c>
      <c r="V39" s="219"/>
      <c r="W39" s="219" t="s">
        <v>35</v>
      </c>
      <c r="X39" s="1088"/>
    </row>
    <row r="40" spans="1:24" ht="23.25" customHeight="1">
      <c r="A40" s="1088"/>
      <c r="B40" s="219"/>
      <c r="C40" s="220" t="s">
        <v>36</v>
      </c>
      <c r="D40" s="241">
        <f t="shared" si="11"/>
        <v>925376</v>
      </c>
      <c r="E40" s="242">
        <v>0</v>
      </c>
      <c r="F40" s="242">
        <v>16174</v>
      </c>
      <c r="G40" s="242">
        <v>37832</v>
      </c>
      <c r="H40" s="242">
        <v>49207</v>
      </c>
      <c r="I40" s="242">
        <v>5156</v>
      </c>
      <c r="J40" s="242">
        <v>13943</v>
      </c>
      <c r="K40" s="242">
        <v>70313</v>
      </c>
      <c r="L40" s="243">
        <v>26511</v>
      </c>
      <c r="M40" s="241">
        <v>310353</v>
      </c>
      <c r="N40" s="242">
        <v>0</v>
      </c>
      <c r="O40" s="242">
        <v>61409</v>
      </c>
      <c r="P40" s="244">
        <v>36644</v>
      </c>
      <c r="Q40" s="244">
        <v>68685</v>
      </c>
      <c r="R40" s="244">
        <v>63283</v>
      </c>
      <c r="S40" s="244">
        <v>68156</v>
      </c>
      <c r="T40" s="244">
        <v>93872</v>
      </c>
      <c r="U40" s="245">
        <v>3838</v>
      </c>
      <c r="V40" s="219"/>
      <c r="W40" s="219" t="s">
        <v>36</v>
      </c>
      <c r="X40" s="1088"/>
    </row>
    <row r="41" spans="1:24" ht="23.25" customHeight="1">
      <c r="A41" s="1088"/>
      <c r="B41" s="219"/>
      <c r="C41" s="304" t="s">
        <v>37</v>
      </c>
      <c r="D41" s="1014">
        <f t="shared" si="11"/>
        <v>972270.80650464643</v>
      </c>
      <c r="E41" s="1015">
        <v>175484.78855228802</v>
      </c>
      <c r="F41" s="1015">
        <v>35029</v>
      </c>
      <c r="G41" s="1015">
        <v>24811.5648</v>
      </c>
      <c r="H41" s="1015">
        <v>61068</v>
      </c>
      <c r="I41" s="1015">
        <v>17148.596979000002</v>
      </c>
      <c r="J41" s="1015">
        <v>21888</v>
      </c>
      <c r="K41" s="1015">
        <v>35249</v>
      </c>
      <c r="L41" s="1016">
        <v>3610.7943968999998</v>
      </c>
      <c r="M41" s="1014">
        <v>279608.3502815399</v>
      </c>
      <c r="N41" s="1015">
        <v>28051.306929399998</v>
      </c>
      <c r="O41" s="1015">
        <v>29502</v>
      </c>
      <c r="P41" s="1017">
        <v>46963.814695547997</v>
      </c>
      <c r="Q41" s="1017">
        <v>46726.611933</v>
      </c>
      <c r="R41" s="1017">
        <v>14400.837133747998</v>
      </c>
      <c r="S41" s="1017">
        <v>26385.125174106</v>
      </c>
      <c r="T41" s="1017">
        <v>114175.41834871651</v>
      </c>
      <c r="U41" s="1018">
        <v>12167.597280400001</v>
      </c>
      <c r="V41" s="219"/>
      <c r="W41" s="219" t="s">
        <v>37</v>
      </c>
      <c r="X41" s="1088"/>
    </row>
    <row r="42" spans="1:24" ht="33" customHeight="1">
      <c r="A42" s="1088"/>
      <c r="B42" s="219"/>
      <c r="C42" s="246" t="s">
        <v>120</v>
      </c>
      <c r="D42" s="241">
        <f t="shared" si="11"/>
        <v>807229</v>
      </c>
      <c r="E42" s="242">
        <v>0</v>
      </c>
      <c r="F42" s="242">
        <v>0</v>
      </c>
      <c r="G42" s="242">
        <v>0</v>
      </c>
      <c r="H42" s="242">
        <v>0</v>
      </c>
      <c r="I42" s="242">
        <v>0</v>
      </c>
      <c r="J42" s="242">
        <v>0</v>
      </c>
      <c r="K42" s="242">
        <v>0</v>
      </c>
      <c r="L42" s="242">
        <v>0</v>
      </c>
      <c r="M42" s="242">
        <v>0</v>
      </c>
      <c r="N42" s="242">
        <v>649857</v>
      </c>
      <c r="O42" s="242">
        <v>28496</v>
      </c>
      <c r="P42" s="244">
        <v>122426</v>
      </c>
      <c r="Q42" s="244">
        <v>0</v>
      </c>
      <c r="R42" s="244">
        <v>6450</v>
      </c>
      <c r="S42" s="244">
        <v>0</v>
      </c>
      <c r="T42" s="244">
        <v>0</v>
      </c>
      <c r="U42" s="245">
        <v>0</v>
      </c>
      <c r="V42" s="219"/>
      <c r="W42" s="247" t="s">
        <v>120</v>
      </c>
      <c r="X42" s="1088"/>
    </row>
    <row r="43" spans="1:24" ht="23.25" customHeight="1">
      <c r="A43" s="1088"/>
      <c r="B43" s="219"/>
      <c r="C43" s="248" t="s">
        <v>41</v>
      </c>
      <c r="D43" s="241">
        <f t="shared" si="11"/>
        <v>207638</v>
      </c>
      <c r="E43" s="242">
        <v>0</v>
      </c>
      <c r="F43" s="242">
        <v>25661</v>
      </c>
      <c r="G43" s="242">
        <v>0</v>
      </c>
      <c r="H43" s="242">
        <v>0</v>
      </c>
      <c r="I43" s="242">
        <v>0</v>
      </c>
      <c r="J43" s="242">
        <v>0</v>
      </c>
      <c r="K43" s="242">
        <v>29616</v>
      </c>
      <c r="L43" s="243">
        <v>15937</v>
      </c>
      <c r="M43" s="241">
        <v>19514</v>
      </c>
      <c r="N43" s="242">
        <v>44349</v>
      </c>
      <c r="O43" s="242">
        <v>15862</v>
      </c>
      <c r="P43" s="244">
        <v>865</v>
      </c>
      <c r="Q43" s="244">
        <v>40620</v>
      </c>
      <c r="R43" s="244">
        <v>9444</v>
      </c>
      <c r="S43" s="244">
        <v>5770</v>
      </c>
      <c r="T43" s="244">
        <v>0</v>
      </c>
      <c r="U43" s="245">
        <v>0</v>
      </c>
      <c r="V43" s="219"/>
      <c r="W43" s="249" t="s">
        <v>41</v>
      </c>
      <c r="X43" s="1088"/>
    </row>
    <row r="44" spans="1:24" ht="23.25" customHeight="1">
      <c r="A44" s="1088"/>
      <c r="B44" s="219"/>
      <c r="C44" s="304" t="s">
        <v>42</v>
      </c>
      <c r="D44" s="241">
        <f t="shared" si="11"/>
        <v>178360</v>
      </c>
      <c r="E44" s="242">
        <v>0</v>
      </c>
      <c r="F44" s="242">
        <v>0</v>
      </c>
      <c r="G44" s="242">
        <v>0</v>
      </c>
      <c r="H44" s="242">
        <v>5268</v>
      </c>
      <c r="I44" s="242">
        <v>0</v>
      </c>
      <c r="J44" s="242">
        <v>0</v>
      </c>
      <c r="K44" s="242">
        <v>317</v>
      </c>
      <c r="L44" s="243">
        <v>0</v>
      </c>
      <c r="M44" s="241">
        <v>94825</v>
      </c>
      <c r="N44" s="242">
        <v>0</v>
      </c>
      <c r="O44" s="242">
        <v>1498</v>
      </c>
      <c r="P44" s="244">
        <v>0</v>
      </c>
      <c r="Q44" s="244">
        <v>19663</v>
      </c>
      <c r="R44" s="244">
        <v>1260</v>
      </c>
      <c r="S44" s="244">
        <v>26791</v>
      </c>
      <c r="T44" s="244">
        <v>27210</v>
      </c>
      <c r="U44" s="245">
        <v>1528</v>
      </c>
      <c r="V44" s="219"/>
      <c r="W44" s="219" t="s">
        <v>42</v>
      </c>
      <c r="X44" s="1088"/>
    </row>
    <row r="45" spans="1:24" ht="23.25" customHeight="1">
      <c r="A45" s="1089" t="s">
        <v>121</v>
      </c>
      <c r="B45" s="250" t="s">
        <v>43</v>
      </c>
      <c r="C45" s="251"/>
      <c r="D45" s="633">
        <f t="shared" ref="D45:U45" si="12" xml:space="preserve"> SUM(D46:D47)</f>
        <v>230173</v>
      </c>
      <c r="E45" s="634">
        <f t="shared" si="12"/>
        <v>36968</v>
      </c>
      <c r="F45" s="634">
        <f t="shared" si="12"/>
        <v>5318</v>
      </c>
      <c r="G45" s="634">
        <f t="shared" si="12"/>
        <v>9726</v>
      </c>
      <c r="H45" s="634">
        <f t="shared" si="12"/>
        <v>18525</v>
      </c>
      <c r="I45" s="634">
        <f t="shared" si="12"/>
        <v>522</v>
      </c>
      <c r="J45" s="634">
        <f t="shared" si="12"/>
        <v>44</v>
      </c>
      <c r="K45" s="634">
        <f t="shared" si="12"/>
        <v>4864</v>
      </c>
      <c r="L45" s="635">
        <f t="shared" si="12"/>
        <v>0</v>
      </c>
      <c r="M45" s="633">
        <f t="shared" si="12"/>
        <v>128009</v>
      </c>
      <c r="N45" s="634">
        <f t="shared" si="12"/>
        <v>44</v>
      </c>
      <c r="O45" s="634">
        <f t="shared" si="12"/>
        <v>4</v>
      </c>
      <c r="P45" s="636">
        <f t="shared" si="12"/>
        <v>4710</v>
      </c>
      <c r="Q45" s="636">
        <f t="shared" si="12"/>
        <v>2531</v>
      </c>
      <c r="R45" s="636">
        <f t="shared" si="12"/>
        <v>15483</v>
      </c>
      <c r="S45" s="636">
        <f t="shared" si="12"/>
        <v>3411</v>
      </c>
      <c r="T45" s="636">
        <f t="shared" si="12"/>
        <v>14</v>
      </c>
      <c r="U45" s="637">
        <f t="shared" si="12"/>
        <v>0</v>
      </c>
      <c r="V45" s="250" t="s">
        <v>43</v>
      </c>
      <c r="W45" s="250"/>
      <c r="X45" s="1089" t="s">
        <v>121</v>
      </c>
    </row>
    <row r="46" spans="1:24" ht="23.25" customHeight="1">
      <c r="A46" s="1090"/>
      <c r="B46" s="235"/>
      <c r="C46" s="236" t="s">
        <v>15</v>
      </c>
      <c r="D46" s="638">
        <f>SUM(E46:U46)</f>
        <v>226069</v>
      </c>
      <c r="E46" s="639">
        <v>35954</v>
      </c>
      <c r="F46" s="639">
        <v>5258</v>
      </c>
      <c r="G46" s="639">
        <v>9653</v>
      </c>
      <c r="H46" s="639">
        <v>18359</v>
      </c>
      <c r="I46" s="639">
        <v>0</v>
      </c>
      <c r="J46" s="639">
        <v>0</v>
      </c>
      <c r="K46" s="639">
        <v>4444</v>
      </c>
      <c r="L46" s="640">
        <v>0</v>
      </c>
      <c r="M46" s="638">
        <v>127397</v>
      </c>
      <c r="N46" s="639">
        <v>0</v>
      </c>
      <c r="O46" s="639">
        <v>0</v>
      </c>
      <c r="P46" s="641">
        <v>4690</v>
      </c>
      <c r="Q46" s="641">
        <v>2523</v>
      </c>
      <c r="R46" s="641">
        <v>15395</v>
      </c>
      <c r="S46" s="641">
        <v>2396</v>
      </c>
      <c r="T46" s="641">
        <v>0</v>
      </c>
      <c r="U46" s="642">
        <v>0</v>
      </c>
      <c r="V46" s="235"/>
      <c r="W46" s="235" t="s">
        <v>15</v>
      </c>
      <c r="X46" s="1090"/>
    </row>
    <row r="47" spans="1:24" ht="23.25" customHeight="1">
      <c r="A47" s="1090"/>
      <c r="B47" s="235"/>
      <c r="C47" s="236" t="s">
        <v>16</v>
      </c>
      <c r="D47" s="638">
        <f>SUM(E47:U47)</f>
        <v>4104</v>
      </c>
      <c r="E47" s="639">
        <v>1014</v>
      </c>
      <c r="F47" s="639">
        <v>60</v>
      </c>
      <c r="G47" s="639">
        <v>73</v>
      </c>
      <c r="H47" s="639">
        <v>166</v>
      </c>
      <c r="I47" s="639">
        <v>522</v>
      </c>
      <c r="J47" s="639">
        <v>44</v>
      </c>
      <c r="K47" s="639">
        <v>420</v>
      </c>
      <c r="L47" s="640">
        <v>0</v>
      </c>
      <c r="M47" s="638">
        <v>612</v>
      </c>
      <c r="N47" s="639">
        <v>44</v>
      </c>
      <c r="O47" s="639">
        <v>4</v>
      </c>
      <c r="P47" s="641">
        <v>20</v>
      </c>
      <c r="Q47" s="641">
        <v>8</v>
      </c>
      <c r="R47" s="641">
        <v>88</v>
      </c>
      <c r="S47" s="641">
        <v>1015</v>
      </c>
      <c r="T47" s="641">
        <v>14</v>
      </c>
      <c r="U47" s="642">
        <v>0</v>
      </c>
      <c r="V47" s="235"/>
      <c r="W47" s="235" t="s">
        <v>16</v>
      </c>
      <c r="X47" s="1090"/>
    </row>
    <row r="48" spans="1:24" ht="23.25" customHeight="1" thickBot="1">
      <c r="A48" s="1091"/>
      <c r="B48" s="252" t="s">
        <v>122</v>
      </c>
      <c r="C48" s="253"/>
      <c r="D48" s="254">
        <v>1285</v>
      </c>
      <c r="E48" s="255">
        <v>0</v>
      </c>
      <c r="F48" s="255">
        <v>0</v>
      </c>
      <c r="G48" s="255">
        <v>0</v>
      </c>
      <c r="H48" s="255">
        <v>0</v>
      </c>
      <c r="I48" s="255">
        <v>0</v>
      </c>
      <c r="J48" s="255">
        <v>0</v>
      </c>
      <c r="K48" s="255">
        <v>0</v>
      </c>
      <c r="L48" s="256">
        <v>0</v>
      </c>
      <c r="M48" s="254">
        <v>0</v>
      </c>
      <c r="N48" s="255">
        <v>0</v>
      </c>
      <c r="O48" s="255">
        <v>0</v>
      </c>
      <c r="P48" s="257">
        <v>1285</v>
      </c>
      <c r="Q48" s="257">
        <v>0</v>
      </c>
      <c r="R48" s="257">
        <v>0</v>
      </c>
      <c r="S48" s="257">
        <v>0</v>
      </c>
      <c r="T48" s="257">
        <v>0</v>
      </c>
      <c r="U48" s="258">
        <v>0</v>
      </c>
      <c r="V48" s="253"/>
      <c r="W48" s="253"/>
      <c r="X48" s="1091"/>
    </row>
    <row r="49" spans="1:1" s="123" customFormat="1" ht="6.95" customHeight="1"/>
    <row r="50" spans="1:1" s="123" customFormat="1" ht="12" customHeight="1">
      <c r="A50" s="123" t="s">
        <v>123</v>
      </c>
    </row>
    <row r="51" spans="1:1" ht="12" customHeight="1">
      <c r="A51" s="123" t="s">
        <v>124</v>
      </c>
    </row>
    <row r="52" spans="1:1">
      <c r="A52" s="123" t="s">
        <v>125</v>
      </c>
    </row>
  </sheetData>
  <mergeCells count="6">
    <mergeCell ref="B5:C6"/>
    <mergeCell ref="V5:W6"/>
    <mergeCell ref="A12:A44"/>
    <mergeCell ref="A45:A48"/>
    <mergeCell ref="X12:X44"/>
    <mergeCell ref="X45:X48"/>
  </mergeCells>
  <phoneticPr fontId="1" type="noConversion"/>
  <printOptions horizontalCentered="1"/>
  <pageMargins left="0.59055118110236227" right="0.59055118110236227" top="0.51181102362204722" bottom="0.78740157480314965" header="0" footer="0"/>
  <pageSetup paperSize="8" scale="41" orientation="landscape" r:id="rId1"/>
  <ignoredErrors>
    <ignoredError sqref="D45:U45 D48:U4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42</vt:i4>
      </vt:variant>
      <vt:variant>
        <vt:lpstr>이름 지정된 범위</vt:lpstr>
      </vt:variant>
      <vt:variant>
        <vt:i4>9</vt:i4>
      </vt:variant>
    </vt:vector>
  </HeadingPairs>
  <TitlesOfParts>
    <vt:vector size="51" baseType="lpstr">
      <vt:lpstr>표지</vt:lpstr>
      <vt:lpstr>1.1 에너지생산량</vt:lpstr>
      <vt:lpstr>1.2 발전량</vt:lpstr>
      <vt:lpstr>1.3 에너지생산량(고유단위)</vt:lpstr>
      <vt:lpstr>1.4보급용량(발전)</vt:lpstr>
      <vt:lpstr>1.5 보급용량(발전-누적)</vt:lpstr>
      <vt:lpstr>1.6 보급용량(발전 외)</vt:lpstr>
      <vt:lpstr>1.7 보급용량(발전 외-누적)</vt:lpstr>
      <vt:lpstr>2.1 에너지생산량(지역별)</vt:lpstr>
      <vt:lpstr>2.2 발전량(지역별)</vt:lpstr>
      <vt:lpstr>2.3 에너지생산량(고유단위)</vt:lpstr>
      <vt:lpstr>2.4 보급용량(지역별_발전)</vt:lpstr>
      <vt:lpstr>2.5 보급용량(지역별_발전_누적)</vt:lpstr>
      <vt:lpstr>2.6 보급용량(지역별_발전 외)</vt:lpstr>
      <vt:lpstr>2.7 보급용량(지역별_발전 외_누적)</vt:lpstr>
      <vt:lpstr>3.1 태양열</vt:lpstr>
      <vt:lpstr>3.2 태양광</vt:lpstr>
      <vt:lpstr>3.3 풍력</vt:lpstr>
      <vt:lpstr>3.4 수력</vt:lpstr>
      <vt:lpstr>3.5 해양</vt:lpstr>
      <vt:lpstr>3.6 지열</vt:lpstr>
      <vt:lpstr>3.7 수열</vt:lpstr>
      <vt:lpstr>3.8 바이오가스</vt:lpstr>
      <vt:lpstr>3.9 매립지가스</vt:lpstr>
      <vt:lpstr>3.10 바이오디젤</vt:lpstr>
      <vt:lpstr>3.11 우드칩</vt:lpstr>
      <vt:lpstr>3.12 성형탄</vt:lpstr>
      <vt:lpstr>3.13 임산연료</vt:lpstr>
      <vt:lpstr>3.14 목재펠릿</vt:lpstr>
      <vt:lpstr>3.15 폐목재</vt:lpstr>
      <vt:lpstr>3.16 흑액</vt:lpstr>
      <vt:lpstr>3.17 하수슬러지고형연료</vt:lpstr>
      <vt:lpstr>3.18 Bio-SRF</vt:lpstr>
      <vt:lpstr>3.19 바이오중유</vt:lpstr>
      <vt:lpstr>3.20 폐가스</vt:lpstr>
      <vt:lpstr>3.21 산업폐기물</vt:lpstr>
      <vt:lpstr>3.22 생활폐기물</vt:lpstr>
      <vt:lpstr>3.23 시멘트킬른보조연료</vt:lpstr>
      <vt:lpstr>3.24 SRF</vt:lpstr>
      <vt:lpstr>3.25 정제연료유</vt:lpstr>
      <vt:lpstr>3.26 연료전지</vt:lpstr>
      <vt:lpstr>3.27 IGCC</vt:lpstr>
      <vt:lpstr>'1.1 에너지생산량'!Print_Area</vt:lpstr>
      <vt:lpstr>'1.2 발전량'!Print_Area</vt:lpstr>
      <vt:lpstr>'2.2 발전량(지역별)'!Print_Area</vt:lpstr>
      <vt:lpstr>'3.10 바이오디젤'!Print_Area</vt:lpstr>
      <vt:lpstr>'3.12 성형탄'!Print_Area</vt:lpstr>
      <vt:lpstr>'3.27 IGCC'!Print_Area</vt:lpstr>
      <vt:lpstr>'3.5 해양'!Print_Area</vt:lpstr>
      <vt:lpstr>'3.6 지열'!Print_Area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정은희</dc:creator>
  <cp:lastModifiedBy>전 승호</cp:lastModifiedBy>
  <cp:lastPrinted>2016-11-10T08:08:46Z</cp:lastPrinted>
  <dcterms:created xsi:type="dcterms:W3CDTF">2015-11-05T04:37:30Z</dcterms:created>
  <dcterms:modified xsi:type="dcterms:W3CDTF">2024-05-02T05:37:08Z</dcterms:modified>
</cp:coreProperties>
</file>