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D:\Dropbox (2nd Work)\Andy's Workspace\"/>
    </mc:Choice>
  </mc:AlternateContent>
  <xr:revisionPtr revIDLastSave="0" documentId="13_ncr:1_{68BC6E18-BA9D-4066-B870-A26E4F6004B6}" xr6:coauthVersionLast="40" xr6:coauthVersionMax="40" xr10:uidLastSave="{00000000-0000-0000-0000-000000000000}"/>
  <bookViews>
    <workbookView xWindow="-108" yWindow="-108" windowWidth="23256" windowHeight="13176" xr2:uid="{00000000-000D-0000-FFFF-FFFF00000000}"/>
  </bookViews>
  <sheets>
    <sheet name="Investments" sheetId="1" r:id="rId1"/>
    <sheet name="Avg price, Sales profit" sheetId="5" r:id="rId2"/>
    <sheet name="Archive" sheetId="3" r:id="rId3"/>
    <sheet name="Calculation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C130" i="1" l="1"/>
  <c r="A5" i="2" l="1"/>
  <c r="H11" i="1" l="1"/>
  <c r="H10" i="1" l="1"/>
  <c r="D12" i="5" l="1"/>
  <c r="D11" i="5"/>
  <c r="D10" i="5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9" i="5"/>
  <c r="D8" i="5" l="1"/>
  <c r="D7" i="5"/>
  <c r="U7" i="5"/>
  <c r="U8" i="5"/>
  <c r="U9" i="5"/>
  <c r="U10" i="5"/>
  <c r="U11" i="5"/>
  <c r="U12" i="5"/>
  <c r="U13" i="5"/>
  <c r="U14" i="5"/>
  <c r="U15" i="5"/>
  <c r="U16" i="5"/>
  <c r="U17" i="5"/>
  <c r="F3" i="1"/>
  <c r="V9" i="5" l="1"/>
  <c r="V12" i="5"/>
  <c r="V7" i="5"/>
  <c r="U6" i="5"/>
  <c r="U5" i="5"/>
  <c r="D6" i="5"/>
  <c r="D5" i="5"/>
  <c r="D4" i="5"/>
  <c r="D3" i="5"/>
  <c r="O37" i="1"/>
  <c r="R37" i="1"/>
  <c r="O33" i="1"/>
  <c r="O34" i="1"/>
  <c r="O35" i="1"/>
  <c r="O36" i="1"/>
  <c r="R33" i="1"/>
  <c r="R34" i="1"/>
  <c r="R35" i="1"/>
  <c r="R36" i="1"/>
  <c r="O32" i="1"/>
  <c r="R32" i="1"/>
  <c r="W5" i="5" l="1"/>
  <c r="J8" i="5"/>
  <c r="L8" i="5" s="1"/>
  <c r="M8" i="5" s="1"/>
  <c r="J9" i="5"/>
  <c r="L9" i="5" s="1"/>
  <c r="M9" i="5" s="1"/>
  <c r="J10" i="5"/>
  <c r="L10" i="5" s="1"/>
  <c r="M10" i="5" s="1"/>
  <c r="J11" i="5"/>
  <c r="L11" i="5" s="1"/>
  <c r="M11" i="5" s="1"/>
  <c r="O31" i="1"/>
  <c r="R31" i="1"/>
  <c r="O30" i="1"/>
  <c r="R30" i="1"/>
  <c r="O29" i="1" l="1"/>
  <c r="R29" i="1"/>
  <c r="O28" i="1"/>
  <c r="R28" i="1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  <c r="O27" i="1"/>
  <c r="O26" i="1"/>
  <c r="O25" i="1"/>
  <c r="O2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H9" i="1"/>
  <c r="J12" i="1" s="1"/>
  <c r="H8" i="1"/>
  <c r="H7" i="1"/>
  <c r="I7" i="1"/>
  <c r="O4" i="1"/>
  <c r="V23" i="1" l="1"/>
  <c r="X23" i="1" s="1"/>
  <c r="Y23" i="1" s="1"/>
  <c r="V9" i="1"/>
  <c r="X9" i="1" s="1"/>
  <c r="Y9" i="1" s="1"/>
  <c r="V10" i="1"/>
  <c r="X10" i="1" s="1"/>
  <c r="Y10" i="1" s="1"/>
  <c r="V26" i="1"/>
  <c r="X26" i="1" s="1"/>
  <c r="Y26" i="1" s="1"/>
  <c r="V24" i="1"/>
  <c r="X24" i="1" s="1"/>
  <c r="Y24" i="1" s="1"/>
  <c r="V8" i="1"/>
  <c r="X8" i="1" s="1"/>
  <c r="Y8" i="1" s="1"/>
  <c r="V25" i="1"/>
  <c r="X25" i="1" s="1"/>
  <c r="Y25" i="1" s="1"/>
  <c r="V11" i="1"/>
  <c r="X11" i="1" s="1"/>
  <c r="Y11" i="1" s="1"/>
</calcChain>
</file>

<file path=xl/sharedStrings.xml><?xml version="1.0" encoding="utf-8"?>
<sst xmlns="http://schemas.openxmlformats.org/spreadsheetml/2006/main" count="347" uniqueCount="82">
  <si>
    <t>In</t>
  </si>
  <si>
    <t>Stock</t>
  </si>
  <si>
    <t>China</t>
  </si>
  <si>
    <t>Vacation</t>
  </si>
  <si>
    <t>Money</t>
  </si>
  <si>
    <t>Hours</t>
  </si>
  <si>
    <t>From</t>
  </si>
  <si>
    <t>Into</t>
  </si>
  <si>
    <t>CAC</t>
  </si>
  <si>
    <t>Date</t>
  </si>
  <si>
    <t>Share #</t>
  </si>
  <si>
    <t>Savings</t>
  </si>
  <si>
    <t>Share $</t>
  </si>
  <si>
    <t>NBN</t>
  </si>
  <si>
    <t>FNLC</t>
  </si>
  <si>
    <t>BHB</t>
  </si>
  <si>
    <t>Total Purchase $</t>
  </si>
  <si>
    <t>ComLoanFund</t>
  </si>
  <si>
    <t xml:space="preserve">Total In: </t>
  </si>
  <si>
    <t>Vacation $/Hrs</t>
  </si>
  <si>
    <t>Hours:</t>
  </si>
  <si>
    <t>$:</t>
  </si>
  <si>
    <t>Where?</t>
  </si>
  <si>
    <t xml:space="preserve">Totals: </t>
  </si>
  <si>
    <t xml:space="preserve">Avg Prices Paid/Share: </t>
  </si>
  <si>
    <t xml:space="preserve">Current: </t>
  </si>
  <si>
    <t>Margin</t>
  </si>
  <si>
    <t>1/13 ish</t>
  </si>
  <si>
    <t>%</t>
  </si>
  <si>
    <t>Sell-off: 2/8</t>
  </si>
  <si>
    <t xml:space="preserve">Price Sold: </t>
  </si>
  <si>
    <t>CNC</t>
  </si>
  <si>
    <t>First price</t>
  </si>
  <si>
    <t># Shares</t>
  </si>
  <si>
    <t xml:space="preserve">Buy at: </t>
  </si>
  <si>
    <t>34-5</t>
  </si>
  <si>
    <t>Latest:</t>
  </si>
  <si>
    <t>11-11.50</t>
  </si>
  <si>
    <t>!Mistake</t>
  </si>
  <si>
    <t xml:space="preserve">!Mistake </t>
  </si>
  <si>
    <t xml:space="preserve">After sell-off: </t>
  </si>
  <si>
    <t>(Still haven't adjusted the equations)</t>
  </si>
  <si>
    <t xml:space="preserve">This does not take partial sales into account. Once a stock is sold to 0, or close enough I think worth it, I re-set by deleting the purchase history of sold stocks. (Or deleting and re-entering the current price, in the case of re-set). </t>
  </si>
  <si>
    <t xml:space="preserve">Sales: </t>
  </si>
  <si>
    <t xml:space="preserve">Avg. price bought: </t>
  </si>
  <si>
    <t xml:space="preserve">Sold at </t>
  </si>
  <si>
    <t>Total profit</t>
  </si>
  <si>
    <t>Profit</t>
  </si>
  <si>
    <t>=delete</t>
  </si>
  <si>
    <t xml:space="preserve">Total Losses: </t>
  </si>
  <si>
    <t>425.5 (In 1st sell-off)</t>
  </si>
  <si>
    <t>Total Vacay</t>
  </si>
  <si>
    <t>New Avg</t>
  </si>
  <si>
    <t>Daily</t>
  </si>
  <si>
    <t>*There will be a slight discrepancy, as my pay went up to $20; thus my existing vacation hours just became worth less. :)</t>
  </si>
  <si>
    <t xml:space="preserve"> </t>
  </si>
  <si>
    <t>Dad's</t>
  </si>
  <si>
    <t>To Genesis</t>
  </si>
  <si>
    <t>Dad</t>
  </si>
  <si>
    <t>@ $7,325.76 (=6,325.76; withdrew 1000 at the same time)</t>
  </si>
  <si>
    <t>Plane ticket</t>
  </si>
  <si>
    <t>Health</t>
  </si>
  <si>
    <t xml:space="preserve">*Discontinued. Divide vacation by 15 to get # of hours. </t>
  </si>
  <si>
    <t>Morgan's ankle</t>
  </si>
  <si>
    <t>Visa (incl. postage, photo)</t>
  </si>
  <si>
    <t>(Pruning)</t>
  </si>
  <si>
    <t>To checking</t>
  </si>
  <si>
    <t>March</t>
  </si>
  <si>
    <t xml:space="preserve">From buildup in Checking; move some of this to Genesis when bond turns over (June, I think). </t>
  </si>
  <si>
    <t>June 1st</t>
  </si>
  <si>
    <t>July 6th</t>
  </si>
  <si>
    <t xml:space="preserve">June and July…did I miss May? </t>
  </si>
  <si>
    <t>July 13th</t>
  </si>
  <si>
    <t>July 22nd</t>
  </si>
  <si>
    <t>Aug 8th or so</t>
  </si>
  <si>
    <t xml:space="preserve">* found another sheet, with some duplicates (but different) and additional entries…so these numbers are probably slightly off; hard to say in which direction. </t>
  </si>
  <si>
    <t>Aug 24th</t>
  </si>
  <si>
    <t>Sept. 24th</t>
  </si>
  <si>
    <t>Oct 7th</t>
  </si>
  <si>
    <t>Oct 19th</t>
  </si>
  <si>
    <t>Health Allowance</t>
  </si>
  <si>
    <t xml:space="preserve">Account for this…did I actually transfer, or not? Robinhood records missing.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</si>
</sst>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45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0" borderId="0" xfId="0" applyFill="1" applyBorder="1"/>
    <xf numFmtId="16" fontId="0" fillId="0" borderId="0" xfId="0" applyNumberFormat="1" applyFill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" fontId="1" fillId="3" borderId="2" xfId="1" applyNumberFormat="1" applyBorder="1"/>
    <xf numFmtId="0" fontId="1" fillId="3" borderId="3" xfId="1" applyBorder="1"/>
    <xf numFmtId="164" fontId="1" fillId="3" borderId="3" xfId="1" applyNumberFormat="1" applyBorder="1"/>
    <xf numFmtId="16" fontId="1" fillId="3" borderId="0" xfId="1" applyNumberFormat="1"/>
    <xf numFmtId="0" fontId="1" fillId="3" borderId="0" xfId="1" applyBorder="1"/>
    <xf numFmtId="164" fontId="1" fillId="3" borderId="0" xfId="1" applyNumberFormat="1"/>
    <xf numFmtId="0" fontId="1" fillId="3" borderId="0" xfId="1" quotePrefix="1"/>
    <xf numFmtId="0" fontId="1" fillId="3" borderId="0" xfId="1"/>
    <xf numFmtId="16" fontId="2" fillId="4" borderId="0" xfId="2" applyNumberFormat="1"/>
    <xf numFmtId="0" fontId="2" fillId="4" borderId="0" xfId="2"/>
    <xf numFmtId="164" fontId="2" fillId="4" borderId="0" xfId="2" applyNumberFormat="1"/>
    <xf numFmtId="0" fontId="3" fillId="0" borderId="0" xfId="0" applyFont="1"/>
    <xf numFmtId="0" fontId="3" fillId="0" borderId="1" xfId="0" applyFont="1" applyBorder="1"/>
    <xf numFmtId="0" fontId="3" fillId="0" borderId="0" xfId="0" applyFont="1" applyFill="1"/>
    <xf numFmtId="164" fontId="3" fillId="0" borderId="0" xfId="0" applyNumberFormat="1" applyFont="1"/>
    <xf numFmtId="14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Fill="1"/>
    <xf numFmtId="0" fontId="3" fillId="0" borderId="0" xfId="0" applyFont="1" applyFill="1" applyBorder="1"/>
    <xf numFmtId="0" fontId="3" fillId="2" borderId="0" xfId="0" applyFont="1" applyFill="1"/>
    <xf numFmtId="16" fontId="3" fillId="0" borderId="0" xfId="0" applyNumberFormat="1" applyFont="1"/>
    <xf numFmtId="16" fontId="3" fillId="0" borderId="0" xfId="0" applyNumberFormat="1" applyFont="1" applyFill="1"/>
    <xf numFmtId="2" fontId="3" fillId="0" borderId="0" xfId="0" applyNumberFormat="1" applyFont="1"/>
    <xf numFmtId="10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1" xfId="0" applyFont="1" applyFill="1" applyBorder="1"/>
    <xf numFmtId="164" fontId="3" fillId="0" borderId="0" xfId="0" applyNumberFormat="1" applyFont="1" applyFill="1"/>
    <xf numFmtId="16" fontId="3" fillId="0" borderId="2" xfId="0" applyNumberFormat="1" applyFont="1" applyFill="1" applyBorder="1"/>
    <xf numFmtId="164" fontId="3" fillId="0" borderId="3" xfId="0" applyNumberFormat="1" applyFont="1" applyFill="1" applyBorder="1"/>
    <xf numFmtId="0" fontId="3" fillId="0" borderId="3" xfId="0" applyFont="1" applyFill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Font="1"/>
    <xf numFmtId="0" fontId="0" fillId="2" borderId="0" xfId="0" applyFont="1" applyFill="1"/>
    <xf numFmtId="0" fontId="0" fillId="0" borderId="1" xfId="0" applyFont="1" applyBorder="1"/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7"/>
  <sheetViews>
    <sheetView tabSelected="1" topLeftCell="A141" workbookViewId="0">
      <selection activeCell="D167" sqref="D167"/>
    </sheetView>
  </sheetViews>
  <sheetFormatPr defaultColWidth="8.88671875" defaultRowHeight="14.4" x14ac:dyDescent="0.3"/>
  <cols>
    <col min="1" max="1" width="8.88671875" style="21"/>
    <col min="2" max="2" width="10.6640625" style="21" bestFit="1" customWidth="1"/>
    <col min="3" max="5" width="8.88671875" style="21"/>
    <col min="6" max="6" width="9.109375" style="22"/>
    <col min="7" max="12" width="8.88671875" style="21"/>
    <col min="13" max="13" width="9.109375" style="22"/>
    <col min="14" max="14" width="10.6640625" style="23" customWidth="1"/>
    <col min="15" max="15" width="9.109375" style="24"/>
    <col min="16" max="16" width="8.88671875" style="21"/>
    <col min="17" max="18" width="9.109375" style="24"/>
    <col min="19" max="20" width="8.88671875" style="21"/>
    <col min="21" max="21" width="11.6640625" style="21" customWidth="1"/>
    <col min="22" max="16384" width="8.88671875" style="21"/>
  </cols>
  <sheetData>
    <row r="1" spans="1:27" x14ac:dyDescent="0.3">
      <c r="A1" s="21" t="s">
        <v>1</v>
      </c>
      <c r="G1" s="21" t="s">
        <v>2</v>
      </c>
      <c r="J1" s="21" t="s">
        <v>3</v>
      </c>
    </row>
    <row r="2" spans="1:27" x14ac:dyDescent="0.3">
      <c r="B2" s="21" t="s">
        <v>9</v>
      </c>
      <c r="C2" s="21" t="s">
        <v>0</v>
      </c>
      <c r="D2" s="21" t="s">
        <v>6</v>
      </c>
      <c r="F2" s="22" t="s">
        <v>18</v>
      </c>
      <c r="H2" s="21" t="s">
        <v>0</v>
      </c>
      <c r="K2" s="21" t="s">
        <v>0</v>
      </c>
      <c r="N2" s="23" t="s">
        <v>9</v>
      </c>
      <c r="O2" s="24" t="s">
        <v>16</v>
      </c>
      <c r="P2" s="21" t="s">
        <v>10</v>
      </c>
      <c r="Q2" s="24" t="s">
        <v>12</v>
      </c>
      <c r="S2" s="21" t="s">
        <v>7</v>
      </c>
    </row>
    <row r="3" spans="1:27" x14ac:dyDescent="0.3">
      <c r="B3" s="25">
        <v>42697</v>
      </c>
      <c r="C3" s="21">
        <v>500</v>
      </c>
      <c r="D3" s="21" t="s">
        <v>11</v>
      </c>
      <c r="F3" s="22">
        <f>SUM(C:C)</f>
        <v>9907.89</v>
      </c>
      <c r="H3" s="21">
        <v>520</v>
      </c>
      <c r="K3" s="21" t="s">
        <v>4</v>
      </c>
      <c r="L3" s="26" t="s">
        <v>5</v>
      </c>
      <c r="M3" s="22" t="s">
        <v>22</v>
      </c>
      <c r="N3" s="27">
        <v>42697</v>
      </c>
    </row>
    <row r="4" spans="1:27" x14ac:dyDescent="0.3">
      <c r="B4" s="25"/>
      <c r="H4" s="21">
        <v>50</v>
      </c>
      <c r="L4" s="26"/>
      <c r="N4" s="27"/>
      <c r="O4" s="24">
        <f>P4*Q4</f>
        <v>468.12</v>
      </c>
      <c r="P4" s="21">
        <v>12</v>
      </c>
      <c r="Q4" s="24">
        <v>39.01</v>
      </c>
      <c r="R4" s="24">
        <f>Q4*P4</f>
        <v>468.12</v>
      </c>
      <c r="S4" s="21" t="s">
        <v>8</v>
      </c>
    </row>
    <row r="5" spans="1:27" x14ac:dyDescent="0.3">
      <c r="B5" s="25">
        <v>42711</v>
      </c>
      <c r="C5" s="21">
        <v>500</v>
      </c>
      <c r="D5" s="21" t="s">
        <v>11</v>
      </c>
      <c r="K5" s="21">
        <v>92</v>
      </c>
      <c r="L5" s="26">
        <v>7</v>
      </c>
      <c r="M5" s="22" t="s">
        <v>1</v>
      </c>
      <c r="N5" s="27">
        <v>42711</v>
      </c>
      <c r="O5" s="24">
        <f t="shared" ref="O5:O37" si="0">P5*Q5</f>
        <v>0</v>
      </c>
      <c r="R5" s="24">
        <f t="shared" ref="R5:R37" si="1">Q5*P5</f>
        <v>0</v>
      </c>
    </row>
    <row r="6" spans="1:27" x14ac:dyDescent="0.3">
      <c r="B6" s="25"/>
      <c r="G6" s="21" t="s">
        <v>23</v>
      </c>
      <c r="K6" s="23">
        <v>108</v>
      </c>
      <c r="L6" s="28">
        <v>8</v>
      </c>
      <c r="M6" s="22" t="s">
        <v>1</v>
      </c>
      <c r="N6" s="27"/>
      <c r="O6" s="24">
        <f t="shared" si="0"/>
        <v>494.64</v>
      </c>
      <c r="P6" s="21">
        <v>12</v>
      </c>
      <c r="Q6" s="24">
        <v>41.22</v>
      </c>
      <c r="R6" s="24">
        <f t="shared" si="1"/>
        <v>494.64</v>
      </c>
      <c r="S6" s="21" t="s">
        <v>8</v>
      </c>
    </row>
    <row r="7" spans="1:27" x14ac:dyDescent="0.3">
      <c r="B7" s="25">
        <v>42714</v>
      </c>
      <c r="G7" s="29" t="s">
        <v>11</v>
      </c>
      <c r="H7" s="29">
        <f>(SUMIF(D:D, "Savings", C:C))+(SUMIF(D:D, "ComLoanFund", C:C))</f>
        <v>6225</v>
      </c>
      <c r="I7" s="21">
        <f>SUMIFS(C:C, D:D, "Savings", D:D, "ComLoanFund")</f>
        <v>0</v>
      </c>
      <c r="J7" s="30" t="s">
        <v>27</v>
      </c>
      <c r="K7" s="21">
        <v>80</v>
      </c>
      <c r="L7" s="26">
        <v>6</v>
      </c>
      <c r="M7" s="22" t="s">
        <v>1</v>
      </c>
      <c r="N7" s="27">
        <v>42714</v>
      </c>
      <c r="O7" s="24">
        <f t="shared" si="0"/>
        <v>24.4</v>
      </c>
      <c r="P7" s="21">
        <v>2</v>
      </c>
      <c r="Q7" s="24">
        <v>12.2</v>
      </c>
      <c r="R7" s="24">
        <f t="shared" si="1"/>
        <v>24.4</v>
      </c>
      <c r="S7" s="21" t="s">
        <v>13</v>
      </c>
      <c r="U7" s="21" t="s">
        <v>24</v>
      </c>
      <c r="W7" s="21" t="s">
        <v>25</v>
      </c>
      <c r="X7" s="21" t="s">
        <v>26</v>
      </c>
      <c r="Y7" s="21" t="s">
        <v>28</v>
      </c>
    </row>
    <row r="8" spans="1:27" x14ac:dyDescent="0.3">
      <c r="B8" s="30">
        <v>42718</v>
      </c>
      <c r="C8" s="21">
        <v>520</v>
      </c>
      <c r="D8" s="21" t="s">
        <v>2</v>
      </c>
      <c r="G8" s="29" t="s">
        <v>2</v>
      </c>
      <c r="H8" s="29">
        <f>SUMIF(D:D, "China", C:C)</f>
        <v>644.89</v>
      </c>
      <c r="J8" s="30">
        <v>42762</v>
      </c>
      <c r="K8" s="21">
        <v>26</v>
      </c>
      <c r="L8" s="28">
        <v>2</v>
      </c>
      <c r="M8" s="22" t="s">
        <v>1</v>
      </c>
      <c r="N8" s="31">
        <v>42718</v>
      </c>
      <c r="O8" s="24">
        <f t="shared" si="0"/>
        <v>0</v>
      </c>
      <c r="R8" s="24">
        <f t="shared" si="1"/>
        <v>0</v>
      </c>
      <c r="U8" s="21" t="s">
        <v>8</v>
      </c>
      <c r="V8" s="32">
        <f>(SUMIF(S:S, "CAC", R:R))/(SUMIF(S:S, "CAC", P:P))</f>
        <v>42.437391304347827</v>
      </c>
      <c r="W8" s="21">
        <v>41.48</v>
      </c>
      <c r="X8" s="32">
        <f>W8-V8</f>
        <v>-0.95739130434782993</v>
      </c>
      <c r="Y8" s="33">
        <f>X8/V8</f>
        <v>-2.2560088519148504E-2</v>
      </c>
    </row>
    <row r="9" spans="1:27" x14ac:dyDescent="0.3">
      <c r="G9" s="29" t="s">
        <v>3</v>
      </c>
      <c r="H9" s="29">
        <f>SUMIF(D:D, "Vacation", C:C)</f>
        <v>623</v>
      </c>
      <c r="K9" s="21">
        <v>66</v>
      </c>
      <c r="L9" s="28">
        <v>5</v>
      </c>
      <c r="M9" s="22" t="s">
        <v>1</v>
      </c>
      <c r="O9" s="24">
        <f t="shared" si="0"/>
        <v>212.24</v>
      </c>
      <c r="P9" s="21">
        <v>7</v>
      </c>
      <c r="Q9" s="24">
        <v>30.32</v>
      </c>
      <c r="R9" s="24">
        <f t="shared" si="1"/>
        <v>212.24</v>
      </c>
      <c r="S9" s="21" t="s">
        <v>14</v>
      </c>
      <c r="U9" s="21" t="s">
        <v>15</v>
      </c>
      <c r="V9" s="32">
        <f>(SUMIF(S:S, "BHB", R:R))/(SUMIF(S:S, "BHB", P:P))</f>
        <v>47.808148148148149</v>
      </c>
      <c r="W9" s="21">
        <v>43.33</v>
      </c>
      <c r="X9" s="32">
        <f>W9-V9</f>
        <v>-4.4781481481481507</v>
      </c>
      <c r="Y9" s="33">
        <f>X9/V9</f>
        <v>-9.3669140546319446E-2</v>
      </c>
    </row>
    <row r="10" spans="1:27" x14ac:dyDescent="0.3">
      <c r="G10" s="29" t="s">
        <v>58</v>
      </c>
      <c r="H10" s="21">
        <f>SUMIF(D:D,"Dad's",C:C)</f>
        <v>1000</v>
      </c>
      <c r="K10" s="21">
        <v>20</v>
      </c>
      <c r="L10" s="28">
        <v>1.5</v>
      </c>
      <c r="M10" s="22" t="s">
        <v>1</v>
      </c>
      <c r="O10" s="24">
        <f t="shared" si="0"/>
        <v>293.28000000000003</v>
      </c>
      <c r="P10" s="21">
        <v>6</v>
      </c>
      <c r="Q10" s="24">
        <v>48.88</v>
      </c>
      <c r="R10" s="24">
        <f t="shared" si="1"/>
        <v>293.28000000000003</v>
      </c>
      <c r="S10" s="21" t="s">
        <v>15</v>
      </c>
      <c r="U10" s="21" t="s">
        <v>14</v>
      </c>
      <c r="V10" s="32">
        <f>(SUMIF(S:S, "FNLC", R:R))/(SUMIF(S:S, "FNLC", P:P))</f>
        <v>30.317894736842103</v>
      </c>
      <c r="W10" s="21">
        <v>27</v>
      </c>
      <c r="X10" s="32">
        <f>W10-V10</f>
        <v>-3.3178947368421028</v>
      </c>
      <c r="Y10" s="33">
        <f>X10/V10</f>
        <v>-0.10943684466356496</v>
      </c>
    </row>
    <row r="11" spans="1:27" x14ac:dyDescent="0.3">
      <c r="G11" s="43" t="s">
        <v>61</v>
      </c>
      <c r="H11" s="21">
        <f>SUMIF(D:D,"Health",C:C)</f>
        <v>619</v>
      </c>
      <c r="J11" s="21" t="s">
        <v>51</v>
      </c>
      <c r="K11" s="21">
        <v>45</v>
      </c>
      <c r="L11" s="28">
        <v>3</v>
      </c>
      <c r="M11" s="22" t="s">
        <v>54</v>
      </c>
      <c r="N11" s="23" t="s">
        <v>55</v>
      </c>
      <c r="O11" s="24">
        <f t="shared" si="0"/>
        <v>12.1</v>
      </c>
      <c r="P11" s="21">
        <v>1</v>
      </c>
      <c r="Q11" s="24">
        <v>12.1</v>
      </c>
      <c r="R11" s="24">
        <f t="shared" si="1"/>
        <v>12.1</v>
      </c>
      <c r="S11" s="21" t="s">
        <v>13</v>
      </c>
      <c r="U11" s="21" t="s">
        <v>13</v>
      </c>
      <c r="V11" s="32">
        <f>(SUMIF(S:S, "NBN", R:R))/(SUMIF(S:S, "NBN", P:P))</f>
        <v>13.513142857142858</v>
      </c>
      <c r="W11" s="21">
        <v>14.1</v>
      </c>
      <c r="X11" s="32">
        <f>W11-V11</f>
        <v>0.58685714285714141</v>
      </c>
      <c r="Y11" s="33">
        <f>X11/V11</f>
        <v>4.3428619756427492E-2</v>
      </c>
    </row>
    <row r="12" spans="1:27" x14ac:dyDescent="0.3">
      <c r="B12" s="30">
        <v>42731</v>
      </c>
      <c r="C12" s="21">
        <v>50</v>
      </c>
      <c r="D12" s="21" t="s">
        <v>2</v>
      </c>
      <c r="J12" s="21">
        <f>H9/16.43</f>
        <v>37.918441874619596</v>
      </c>
      <c r="L12" s="42" t="s">
        <v>62</v>
      </c>
      <c r="M12" s="44" t="s">
        <v>55</v>
      </c>
      <c r="N12" s="31">
        <v>42731</v>
      </c>
      <c r="O12" s="24">
        <f t="shared" si="0"/>
        <v>103.6</v>
      </c>
      <c r="P12" s="21">
        <v>8</v>
      </c>
      <c r="Q12" s="24">
        <v>12.95</v>
      </c>
      <c r="R12" s="24">
        <f t="shared" si="1"/>
        <v>103.6</v>
      </c>
      <c r="S12" s="21" t="s">
        <v>13</v>
      </c>
    </row>
    <row r="13" spans="1:27" x14ac:dyDescent="0.3">
      <c r="B13" s="30">
        <v>42731</v>
      </c>
      <c r="C13" s="21">
        <v>50</v>
      </c>
      <c r="D13" s="21" t="s">
        <v>11</v>
      </c>
      <c r="N13" s="31">
        <v>42733</v>
      </c>
      <c r="O13" s="24">
        <f t="shared" si="0"/>
        <v>194</v>
      </c>
      <c r="P13" s="21">
        <v>4</v>
      </c>
      <c r="Q13" s="24">
        <v>48.5</v>
      </c>
      <c r="R13" s="24">
        <f t="shared" si="1"/>
        <v>194</v>
      </c>
      <c r="S13" s="21" t="s">
        <v>15</v>
      </c>
      <c r="U13" s="21" t="s">
        <v>29</v>
      </c>
    </row>
    <row r="14" spans="1:27" x14ac:dyDescent="0.3">
      <c r="B14" s="30">
        <v>42733</v>
      </c>
      <c r="C14" s="21">
        <v>200</v>
      </c>
      <c r="D14" s="21" t="s">
        <v>3</v>
      </c>
      <c r="N14" s="31">
        <v>42734</v>
      </c>
      <c r="O14" s="24">
        <f t="shared" si="0"/>
        <v>285</v>
      </c>
      <c r="P14" s="21">
        <v>6</v>
      </c>
      <c r="Q14" s="24">
        <v>47.5</v>
      </c>
      <c r="R14" s="24">
        <f t="shared" si="1"/>
        <v>285</v>
      </c>
      <c r="S14" s="21" t="s">
        <v>15</v>
      </c>
      <c r="V14" s="21" t="s">
        <v>30</v>
      </c>
      <c r="W14" s="21" t="s">
        <v>33</v>
      </c>
      <c r="X14" s="21" t="s">
        <v>32</v>
      </c>
      <c r="Z14" s="21" t="s">
        <v>34</v>
      </c>
      <c r="AA14" s="21" t="s">
        <v>36</v>
      </c>
    </row>
    <row r="15" spans="1:27" x14ac:dyDescent="0.3">
      <c r="B15" s="30">
        <v>43099</v>
      </c>
      <c r="C15" s="21">
        <v>500</v>
      </c>
      <c r="D15" s="23" t="s">
        <v>17</v>
      </c>
      <c r="N15" s="31"/>
      <c r="O15" s="24">
        <f t="shared" si="0"/>
        <v>177.88</v>
      </c>
      <c r="P15" s="21">
        <v>4</v>
      </c>
      <c r="Q15" s="24">
        <v>44.47</v>
      </c>
      <c r="R15" s="24">
        <f t="shared" si="1"/>
        <v>177.88</v>
      </c>
      <c r="S15" s="21" t="s">
        <v>8</v>
      </c>
      <c r="U15" s="21" t="s">
        <v>31</v>
      </c>
      <c r="V15" s="21">
        <v>40.159999999999997</v>
      </c>
      <c r="W15" s="21">
        <v>52</v>
      </c>
      <c r="X15" s="21">
        <v>39.01</v>
      </c>
      <c r="Z15" s="34" t="s">
        <v>35</v>
      </c>
      <c r="AA15" s="21">
        <v>33</v>
      </c>
    </row>
    <row r="16" spans="1:27" x14ac:dyDescent="0.3">
      <c r="B16" s="30">
        <v>42739</v>
      </c>
      <c r="C16" s="21">
        <v>2500</v>
      </c>
      <c r="D16" s="21" t="s">
        <v>17</v>
      </c>
      <c r="N16" s="31"/>
      <c r="O16" s="24">
        <f t="shared" si="0"/>
        <v>38.849999999999994</v>
      </c>
      <c r="P16" s="21">
        <v>3</v>
      </c>
      <c r="Q16" s="24">
        <v>12.95</v>
      </c>
      <c r="R16" s="24">
        <f t="shared" si="1"/>
        <v>38.849999999999994</v>
      </c>
      <c r="S16" s="21" t="s">
        <v>13</v>
      </c>
      <c r="U16" s="21" t="s">
        <v>15</v>
      </c>
      <c r="V16" s="21">
        <v>41.14</v>
      </c>
      <c r="W16" s="21">
        <v>27</v>
      </c>
      <c r="Z16" s="34" t="s">
        <v>35</v>
      </c>
      <c r="AA16" s="21">
        <v>33</v>
      </c>
    </row>
    <row r="17" spans="1:26" x14ac:dyDescent="0.3">
      <c r="B17" s="30">
        <v>42741</v>
      </c>
      <c r="C17" s="21">
        <v>500</v>
      </c>
      <c r="D17" s="21" t="s">
        <v>17</v>
      </c>
      <c r="N17" s="31">
        <v>42739</v>
      </c>
      <c r="O17" s="24">
        <f t="shared" si="0"/>
        <v>511.84</v>
      </c>
      <c r="P17" s="21">
        <v>16</v>
      </c>
      <c r="Q17" s="24">
        <v>31.99</v>
      </c>
      <c r="R17" s="24">
        <f t="shared" si="1"/>
        <v>511.84</v>
      </c>
      <c r="S17" s="21" t="s">
        <v>14</v>
      </c>
      <c r="U17" s="21" t="s">
        <v>14</v>
      </c>
      <c r="V17" s="21">
        <v>26.39</v>
      </c>
      <c r="Z17" s="34">
        <v>23</v>
      </c>
    </row>
    <row r="18" spans="1:26" x14ac:dyDescent="0.3">
      <c r="B18" s="30">
        <v>42741</v>
      </c>
      <c r="C18" s="21">
        <v>31</v>
      </c>
      <c r="D18" s="21" t="s">
        <v>11</v>
      </c>
      <c r="N18" s="31"/>
      <c r="O18" s="24">
        <f t="shared" si="0"/>
        <v>518.54</v>
      </c>
      <c r="P18" s="21">
        <v>11</v>
      </c>
      <c r="Q18" s="24">
        <v>47.14</v>
      </c>
      <c r="R18" s="24">
        <f t="shared" si="1"/>
        <v>518.54</v>
      </c>
      <c r="S18" s="21" t="s">
        <v>15</v>
      </c>
      <c r="U18" s="21" t="s">
        <v>13</v>
      </c>
      <c r="V18" s="21">
        <v>13.53</v>
      </c>
      <c r="W18" s="21">
        <v>85</v>
      </c>
      <c r="X18" s="21">
        <v>12.2</v>
      </c>
      <c r="Z18" s="34" t="s">
        <v>37</v>
      </c>
    </row>
    <row r="19" spans="1:26" x14ac:dyDescent="0.3">
      <c r="B19" s="30">
        <v>42741</v>
      </c>
      <c r="C19" s="21">
        <v>30</v>
      </c>
      <c r="D19" s="21" t="s">
        <v>2</v>
      </c>
      <c r="I19" s="21">
        <f>16.43*2.5</f>
        <v>41.075000000000003</v>
      </c>
      <c r="N19" s="31"/>
      <c r="O19" s="24">
        <f t="shared" si="0"/>
        <v>680</v>
      </c>
      <c r="P19" s="21">
        <v>50</v>
      </c>
      <c r="Q19" s="24">
        <v>13.6</v>
      </c>
      <c r="R19" s="24">
        <f t="shared" si="1"/>
        <v>680</v>
      </c>
      <c r="S19" s="21" t="s">
        <v>13</v>
      </c>
    </row>
    <row r="20" spans="1:26" x14ac:dyDescent="0.3">
      <c r="B20" s="30">
        <v>42746</v>
      </c>
      <c r="C20" s="21">
        <v>77</v>
      </c>
      <c r="D20" s="21" t="s">
        <v>11</v>
      </c>
      <c r="N20" s="31"/>
      <c r="O20" s="24">
        <f t="shared" si="0"/>
        <v>537.24</v>
      </c>
      <c r="P20" s="21">
        <v>12</v>
      </c>
      <c r="Q20" s="24">
        <v>44.77</v>
      </c>
      <c r="R20" s="24">
        <f t="shared" si="1"/>
        <v>537.24</v>
      </c>
      <c r="S20" s="21" t="s">
        <v>8</v>
      </c>
    </row>
    <row r="21" spans="1:26" x14ac:dyDescent="0.3">
      <c r="B21" s="30">
        <v>42746</v>
      </c>
      <c r="C21" s="21">
        <v>78</v>
      </c>
      <c r="D21" s="21" t="s">
        <v>2</v>
      </c>
      <c r="N21" s="31">
        <v>42740</v>
      </c>
      <c r="O21" s="24">
        <f t="shared" si="0"/>
        <v>223.9</v>
      </c>
      <c r="P21" s="21">
        <v>5</v>
      </c>
      <c r="Q21" s="24">
        <v>44.78</v>
      </c>
      <c r="R21" s="24">
        <f t="shared" si="1"/>
        <v>223.9</v>
      </c>
      <c r="S21" s="21" t="s">
        <v>8</v>
      </c>
      <c r="U21" s="21" t="s">
        <v>40</v>
      </c>
      <c r="V21" s="21" t="s">
        <v>41</v>
      </c>
    </row>
    <row r="22" spans="1:26" x14ac:dyDescent="0.3">
      <c r="A22" s="23"/>
      <c r="B22" s="31">
        <v>42754</v>
      </c>
      <c r="C22" s="23">
        <v>20</v>
      </c>
      <c r="D22" s="23" t="s">
        <v>11</v>
      </c>
      <c r="E22" s="23"/>
      <c r="F22" s="35"/>
      <c r="G22" s="23"/>
      <c r="H22" s="23"/>
      <c r="I22" s="23"/>
      <c r="J22" s="23"/>
      <c r="K22" s="23"/>
      <c r="L22" s="23"/>
      <c r="M22" s="35"/>
      <c r="N22" s="31"/>
      <c r="O22" s="24">
        <f t="shared" si="0"/>
        <v>41.94</v>
      </c>
      <c r="P22" s="23">
        <v>3</v>
      </c>
      <c r="Q22" s="36">
        <v>13.98</v>
      </c>
      <c r="R22" s="24">
        <f t="shared" si="1"/>
        <v>41.94</v>
      </c>
      <c r="S22" s="21" t="s">
        <v>13</v>
      </c>
      <c r="U22" s="21" t="s">
        <v>24</v>
      </c>
      <c r="W22" s="21" t="s">
        <v>25</v>
      </c>
      <c r="X22" s="21" t="s">
        <v>26</v>
      </c>
      <c r="Y22" s="21" t="s">
        <v>28</v>
      </c>
    </row>
    <row r="23" spans="1:26" x14ac:dyDescent="0.3">
      <c r="A23" s="23"/>
      <c r="B23" s="31">
        <v>42754</v>
      </c>
      <c r="C23" s="23">
        <v>20</v>
      </c>
      <c r="D23" s="23" t="s">
        <v>2</v>
      </c>
      <c r="E23" s="23"/>
      <c r="F23" s="35"/>
      <c r="G23" s="23"/>
      <c r="H23" s="23"/>
      <c r="I23" s="23"/>
      <c r="J23" s="23"/>
      <c r="K23" s="23"/>
      <c r="L23" s="23"/>
      <c r="M23" s="35"/>
      <c r="N23" s="31">
        <v>42741</v>
      </c>
      <c r="O23" s="24">
        <f t="shared" si="0"/>
        <v>157</v>
      </c>
      <c r="P23" s="23">
        <v>5</v>
      </c>
      <c r="Q23" s="36">
        <v>31.4</v>
      </c>
      <c r="R23" s="24">
        <f t="shared" si="1"/>
        <v>157</v>
      </c>
      <c r="S23" s="21" t="s">
        <v>14</v>
      </c>
      <c r="U23" s="21" t="s">
        <v>8</v>
      </c>
      <c r="V23" s="32">
        <f>(SUMIF(S:S, "CAC", R:R))/(SUMIF(S:S, "CAC", P:P))</f>
        <v>42.437391304347827</v>
      </c>
      <c r="W23" s="21">
        <v>41.48</v>
      </c>
      <c r="X23" s="32">
        <f>W23-V23</f>
        <v>-0.95739130434782993</v>
      </c>
      <c r="Y23" s="33">
        <f>X23/V23</f>
        <v>-2.2560088519148504E-2</v>
      </c>
    </row>
    <row r="24" spans="1:26" x14ac:dyDescent="0.3">
      <c r="A24" s="23"/>
      <c r="B24" s="31">
        <v>42754</v>
      </c>
      <c r="C24" s="23">
        <v>80</v>
      </c>
      <c r="D24" s="23" t="s">
        <v>3</v>
      </c>
      <c r="E24" s="23"/>
      <c r="F24" s="35"/>
      <c r="G24" s="23"/>
      <c r="H24" s="23"/>
      <c r="I24" s="23"/>
      <c r="J24" s="23"/>
      <c r="K24" s="23"/>
      <c r="L24" s="23"/>
      <c r="M24" s="35"/>
      <c r="N24" s="31"/>
      <c r="O24" s="36">
        <f t="shared" si="0"/>
        <v>209.25</v>
      </c>
      <c r="P24" s="23">
        <v>15</v>
      </c>
      <c r="Q24" s="36">
        <v>13.95</v>
      </c>
      <c r="R24" s="24">
        <f t="shared" si="1"/>
        <v>209.25</v>
      </c>
      <c r="S24" s="21" t="s">
        <v>13</v>
      </c>
      <c r="U24" s="21" t="s">
        <v>15</v>
      </c>
      <c r="V24" s="32">
        <f>(SUMIF(S:S, "BHB", R:R))/(SUMIF(S:S, "BHB", P:P))</f>
        <v>47.808148148148149</v>
      </c>
      <c r="W24" s="21">
        <v>43.33</v>
      </c>
      <c r="X24" s="32">
        <f>W24-V24</f>
        <v>-4.4781481481481507</v>
      </c>
      <c r="Y24" s="33">
        <f>X24/V24</f>
        <v>-9.3669140546319446E-2</v>
      </c>
    </row>
    <row r="25" spans="1:26" x14ac:dyDescent="0.3">
      <c r="A25" s="23"/>
      <c r="B25" s="31">
        <v>42766</v>
      </c>
      <c r="C25" s="23">
        <v>82</v>
      </c>
      <c r="D25" s="23" t="s">
        <v>2</v>
      </c>
      <c r="E25" s="23"/>
      <c r="F25" s="35"/>
      <c r="G25" s="23"/>
      <c r="H25" s="23"/>
      <c r="I25" s="23"/>
      <c r="J25" s="23"/>
      <c r="K25" s="23"/>
      <c r="L25" s="23"/>
      <c r="M25" s="35"/>
      <c r="N25" s="31"/>
      <c r="O25" s="36">
        <f t="shared" si="0"/>
        <v>174.96</v>
      </c>
      <c r="P25" s="23">
        <v>4</v>
      </c>
      <c r="Q25" s="36">
        <v>43.74</v>
      </c>
      <c r="R25" s="24">
        <f t="shared" si="1"/>
        <v>174.96</v>
      </c>
      <c r="S25" s="21" t="s">
        <v>8</v>
      </c>
      <c r="U25" s="21" t="s">
        <v>14</v>
      </c>
      <c r="V25" s="32">
        <f>(SUMIF(S:S, "FNLC", R:R))/(SUMIF(S:S, "FNLC", P:P))</f>
        <v>30.317894736842103</v>
      </c>
      <c r="W25" s="21">
        <v>27</v>
      </c>
      <c r="X25" s="32">
        <f>W25-V25</f>
        <v>-3.3178947368421028</v>
      </c>
      <c r="Y25" s="33">
        <f>X25/V25</f>
        <v>-0.10943684466356496</v>
      </c>
    </row>
    <row r="26" spans="1:26" x14ac:dyDescent="0.3">
      <c r="A26" s="23"/>
      <c r="B26" s="31">
        <v>42766</v>
      </c>
      <c r="C26" s="23">
        <v>82</v>
      </c>
      <c r="D26" s="23" t="s">
        <v>11</v>
      </c>
      <c r="E26" s="23"/>
      <c r="F26" s="35"/>
      <c r="G26" s="23"/>
      <c r="H26" s="23"/>
      <c r="I26" s="23"/>
      <c r="J26" s="23"/>
      <c r="K26" s="23"/>
      <c r="L26" s="23"/>
      <c r="M26" s="35"/>
      <c r="N26" s="31">
        <v>42747</v>
      </c>
      <c r="O26" s="36">
        <f t="shared" si="0"/>
        <v>127.77000000000001</v>
      </c>
      <c r="P26" s="23">
        <v>3</v>
      </c>
      <c r="Q26" s="36">
        <v>42.59</v>
      </c>
      <c r="R26" s="24">
        <f t="shared" si="1"/>
        <v>127.77000000000001</v>
      </c>
      <c r="S26" s="21" t="s">
        <v>8</v>
      </c>
      <c r="U26" s="21" t="s">
        <v>13</v>
      </c>
      <c r="V26" s="32">
        <f>(SUMIF(S:S, "NBN", R:R))/(SUMIF(S:S, "NBN", P:P))</f>
        <v>13.513142857142858</v>
      </c>
      <c r="W26" s="21">
        <v>14.1</v>
      </c>
      <c r="X26" s="32">
        <f>W26-V26</f>
        <v>0.58685714285714141</v>
      </c>
      <c r="Y26" s="33">
        <f>X26/V26</f>
        <v>4.3428619756427492E-2</v>
      </c>
    </row>
    <row r="27" spans="1:26" ht="15" thickBot="1" x14ac:dyDescent="0.35">
      <c r="A27" s="23"/>
      <c r="B27" s="31">
        <v>42767</v>
      </c>
      <c r="C27" s="23">
        <v>26</v>
      </c>
      <c r="D27" s="23" t="s">
        <v>3</v>
      </c>
      <c r="E27" s="23"/>
      <c r="F27" s="35"/>
      <c r="G27" s="23"/>
      <c r="H27" s="23"/>
      <c r="I27" s="23"/>
      <c r="J27" s="23"/>
      <c r="K27" s="23"/>
      <c r="L27" s="23"/>
      <c r="M27" s="35"/>
      <c r="N27" s="31"/>
      <c r="O27" s="36">
        <f t="shared" si="0"/>
        <v>40.74</v>
      </c>
      <c r="P27" s="23">
        <v>3</v>
      </c>
      <c r="Q27" s="36">
        <v>13.58</v>
      </c>
      <c r="R27" s="24">
        <f t="shared" si="1"/>
        <v>40.74</v>
      </c>
      <c r="S27" s="21" t="s">
        <v>13</v>
      </c>
    </row>
    <row r="28" spans="1:26" x14ac:dyDescent="0.3">
      <c r="A28" s="23"/>
      <c r="B28" s="31">
        <v>42793</v>
      </c>
      <c r="C28" s="23">
        <v>20</v>
      </c>
      <c r="D28" s="23" t="s">
        <v>11</v>
      </c>
      <c r="E28" s="23"/>
      <c r="F28" s="35"/>
      <c r="G28" s="23"/>
      <c r="H28" s="23"/>
      <c r="I28" s="23"/>
      <c r="J28" s="23"/>
      <c r="K28" s="23"/>
      <c r="L28" s="23"/>
      <c r="M28" s="35"/>
      <c r="N28" s="37">
        <v>42793</v>
      </c>
      <c r="O28" s="38">
        <f t="shared" si="0"/>
        <v>134.5</v>
      </c>
      <c r="P28" s="39">
        <v>10</v>
      </c>
      <c r="Q28" s="38">
        <v>13.45</v>
      </c>
      <c r="R28" s="38">
        <f t="shared" si="1"/>
        <v>134.5</v>
      </c>
      <c r="S28" s="40" t="s">
        <v>13</v>
      </c>
    </row>
    <row r="29" spans="1:26" x14ac:dyDescent="0.3">
      <c r="A29" s="23"/>
      <c r="B29" s="23"/>
      <c r="C29" s="23">
        <v>20</v>
      </c>
      <c r="D29" s="23" t="s">
        <v>2</v>
      </c>
      <c r="E29" s="23"/>
      <c r="F29" s="35"/>
      <c r="G29" s="23"/>
      <c r="H29" s="23"/>
      <c r="I29" s="23"/>
      <c r="J29" s="23"/>
      <c r="K29" s="23"/>
      <c r="L29" s="23"/>
      <c r="M29" s="35"/>
      <c r="N29" s="31">
        <v>42794</v>
      </c>
      <c r="O29" s="36">
        <f t="shared" si="0"/>
        <v>133.5</v>
      </c>
      <c r="P29" s="28">
        <v>10</v>
      </c>
      <c r="Q29" s="36">
        <v>13.35</v>
      </c>
      <c r="R29" s="36">
        <f t="shared" si="1"/>
        <v>133.5</v>
      </c>
      <c r="S29" s="28" t="s">
        <v>13</v>
      </c>
    </row>
    <row r="30" spans="1:26" x14ac:dyDescent="0.3">
      <c r="A30" s="23"/>
      <c r="B30" s="31">
        <v>42798</v>
      </c>
      <c r="C30" s="23">
        <v>66</v>
      </c>
      <c r="D30" s="23" t="s">
        <v>3</v>
      </c>
      <c r="E30" s="23"/>
      <c r="F30" s="35"/>
      <c r="G30" s="23"/>
      <c r="H30" s="23"/>
      <c r="I30" s="23"/>
      <c r="J30" s="23"/>
      <c r="K30" s="23"/>
      <c r="L30" s="23"/>
      <c r="M30" s="35"/>
      <c r="N30" s="31">
        <v>42796</v>
      </c>
      <c r="O30" s="36">
        <f t="shared" si="0"/>
        <v>258.42</v>
      </c>
      <c r="P30" s="28">
        <v>6</v>
      </c>
      <c r="Q30" s="36">
        <v>43.07</v>
      </c>
      <c r="R30" s="36">
        <f t="shared" si="1"/>
        <v>258.42</v>
      </c>
      <c r="S30" s="28" t="s">
        <v>8</v>
      </c>
      <c r="T30" s="21" t="s">
        <v>38</v>
      </c>
    </row>
    <row r="31" spans="1:26" x14ac:dyDescent="0.3">
      <c r="B31" s="30">
        <v>42807</v>
      </c>
      <c r="C31" s="23">
        <v>20</v>
      </c>
      <c r="D31" s="23" t="s">
        <v>11</v>
      </c>
      <c r="O31" s="24">
        <f t="shared" si="0"/>
        <v>136</v>
      </c>
      <c r="P31" s="28">
        <v>5</v>
      </c>
      <c r="Q31" s="24">
        <v>27.2</v>
      </c>
      <c r="R31" s="24">
        <f t="shared" si="1"/>
        <v>136</v>
      </c>
      <c r="S31" s="28" t="s">
        <v>14</v>
      </c>
    </row>
    <row r="32" spans="1:26" x14ac:dyDescent="0.3">
      <c r="C32" s="23">
        <v>20</v>
      </c>
      <c r="D32" s="23" t="s">
        <v>2</v>
      </c>
      <c r="N32" s="31">
        <v>42797</v>
      </c>
      <c r="O32" s="24">
        <f t="shared" si="0"/>
        <v>169.84</v>
      </c>
      <c r="P32" s="28">
        <v>4</v>
      </c>
      <c r="Q32" s="24">
        <v>42.46</v>
      </c>
      <c r="R32" s="24">
        <f t="shared" si="1"/>
        <v>169.84</v>
      </c>
      <c r="S32" s="28" t="s">
        <v>8</v>
      </c>
    </row>
    <row r="33" spans="2:20" x14ac:dyDescent="0.3">
      <c r="B33" s="30">
        <v>42832</v>
      </c>
      <c r="C33" s="23">
        <v>45</v>
      </c>
      <c r="D33" s="23" t="s">
        <v>11</v>
      </c>
      <c r="O33" s="24">
        <f t="shared" si="0"/>
        <v>0</v>
      </c>
      <c r="Q33" s="24">
        <v>-4.4000000000000004</v>
      </c>
      <c r="R33" s="24">
        <f t="shared" si="1"/>
        <v>0</v>
      </c>
      <c r="T33" s="21" t="s">
        <v>39</v>
      </c>
    </row>
    <row r="34" spans="2:20" x14ac:dyDescent="0.3">
      <c r="C34" s="23">
        <v>45</v>
      </c>
      <c r="D34" s="23" t="s">
        <v>2</v>
      </c>
      <c r="N34" s="31">
        <v>42800</v>
      </c>
      <c r="O34" s="24">
        <f t="shared" si="0"/>
        <v>84.88</v>
      </c>
      <c r="P34" s="21">
        <v>2</v>
      </c>
      <c r="Q34" s="24">
        <v>42.44</v>
      </c>
      <c r="R34" s="24">
        <f t="shared" si="1"/>
        <v>84.88</v>
      </c>
      <c r="S34" s="21" t="s">
        <v>8</v>
      </c>
    </row>
    <row r="35" spans="2:20" x14ac:dyDescent="0.3">
      <c r="B35" s="30">
        <v>42853</v>
      </c>
      <c r="C35" s="23">
        <v>20</v>
      </c>
      <c r="D35" s="23" t="s">
        <v>11</v>
      </c>
      <c r="O35" s="24">
        <f t="shared" si="0"/>
        <v>126.44999999999999</v>
      </c>
      <c r="P35" s="21">
        <v>3</v>
      </c>
      <c r="Q35" s="24">
        <v>42.15</v>
      </c>
      <c r="R35" s="24">
        <f t="shared" si="1"/>
        <v>126.44999999999999</v>
      </c>
      <c r="S35" s="21" t="s">
        <v>8</v>
      </c>
    </row>
    <row r="36" spans="2:20" x14ac:dyDescent="0.3">
      <c r="C36" s="21">
        <v>20</v>
      </c>
      <c r="D36" s="23" t="s">
        <v>2</v>
      </c>
      <c r="O36" s="24">
        <f t="shared" si="0"/>
        <v>84.08</v>
      </c>
      <c r="P36" s="21">
        <v>2</v>
      </c>
      <c r="Q36" s="24">
        <v>42.04</v>
      </c>
      <c r="R36" s="24">
        <f t="shared" si="1"/>
        <v>84.08</v>
      </c>
      <c r="S36" s="21" t="s">
        <v>8</v>
      </c>
    </row>
    <row r="37" spans="2:20" x14ac:dyDescent="0.3">
      <c r="B37" s="30">
        <v>42866</v>
      </c>
      <c r="C37" s="21">
        <v>20</v>
      </c>
      <c r="D37" s="23" t="s">
        <v>3</v>
      </c>
      <c r="O37" s="24">
        <f t="shared" si="0"/>
        <v>135</v>
      </c>
      <c r="P37" s="21">
        <v>5</v>
      </c>
      <c r="Q37" s="24">
        <v>27</v>
      </c>
      <c r="R37" s="24">
        <f t="shared" si="1"/>
        <v>135</v>
      </c>
      <c r="S37" s="21" t="s">
        <v>14</v>
      </c>
    </row>
    <row r="38" spans="2:20" x14ac:dyDescent="0.3">
      <c r="C38" s="21">
        <v>20</v>
      </c>
      <c r="D38" s="23" t="s">
        <v>2</v>
      </c>
    </row>
    <row r="39" spans="2:20" x14ac:dyDescent="0.3">
      <c r="C39" s="21">
        <v>20</v>
      </c>
      <c r="D39" s="23" t="s">
        <v>11</v>
      </c>
    </row>
    <row r="40" spans="2:20" x14ac:dyDescent="0.3">
      <c r="B40" s="30">
        <v>42873</v>
      </c>
      <c r="C40" s="21">
        <v>50</v>
      </c>
      <c r="D40" s="23" t="s">
        <v>2</v>
      </c>
    </row>
    <row r="41" spans="2:20" x14ac:dyDescent="0.3">
      <c r="C41" s="21">
        <v>50</v>
      </c>
      <c r="D41" s="23" t="s">
        <v>11</v>
      </c>
    </row>
    <row r="42" spans="2:20" x14ac:dyDescent="0.3">
      <c r="B42" s="30">
        <v>42905</v>
      </c>
      <c r="C42" s="21">
        <v>20</v>
      </c>
      <c r="D42" s="23" t="s">
        <v>2</v>
      </c>
    </row>
    <row r="43" spans="2:20" x14ac:dyDescent="0.3">
      <c r="C43" s="21">
        <v>20</v>
      </c>
      <c r="D43" s="23" t="s">
        <v>11</v>
      </c>
    </row>
    <row r="44" spans="2:20" x14ac:dyDescent="0.3">
      <c r="B44" s="30">
        <v>42930</v>
      </c>
      <c r="C44" s="21">
        <v>100</v>
      </c>
      <c r="D44" s="23" t="s">
        <v>2</v>
      </c>
    </row>
    <row r="45" spans="2:20" x14ac:dyDescent="0.3">
      <c r="C45" s="21">
        <v>100</v>
      </c>
      <c r="D45" s="23" t="s">
        <v>11</v>
      </c>
    </row>
    <row r="46" spans="2:20" x14ac:dyDescent="0.3">
      <c r="B46" s="30">
        <v>42931</v>
      </c>
      <c r="C46" s="21">
        <v>1000</v>
      </c>
      <c r="D46" s="23" t="s">
        <v>56</v>
      </c>
      <c r="E46" s="41" t="s">
        <v>59</v>
      </c>
    </row>
    <row r="47" spans="2:20" x14ac:dyDescent="0.3">
      <c r="B47" s="30"/>
      <c r="C47" s="21">
        <v>-1000</v>
      </c>
      <c r="D47" s="23" t="s">
        <v>11</v>
      </c>
      <c r="E47" s="41" t="s">
        <v>57</v>
      </c>
    </row>
    <row r="48" spans="2:20" x14ac:dyDescent="0.3">
      <c r="B48" s="30">
        <v>42934</v>
      </c>
      <c r="C48" s="21">
        <v>25</v>
      </c>
      <c r="D48" s="23" t="s">
        <v>2</v>
      </c>
    </row>
    <row r="49" spans="2:4" x14ac:dyDescent="0.3">
      <c r="C49" s="21">
        <v>25</v>
      </c>
      <c r="D49" s="23" t="s">
        <v>11</v>
      </c>
    </row>
    <row r="50" spans="2:4" x14ac:dyDescent="0.3">
      <c r="C50" s="21">
        <v>45</v>
      </c>
      <c r="D50" s="23" t="s">
        <v>3</v>
      </c>
    </row>
    <row r="51" spans="2:4" x14ac:dyDescent="0.3">
      <c r="B51" s="30">
        <v>42944</v>
      </c>
      <c r="C51" s="21">
        <v>25</v>
      </c>
      <c r="D51" s="23" t="s">
        <v>2</v>
      </c>
    </row>
    <row r="52" spans="2:4" x14ac:dyDescent="0.3">
      <c r="C52" s="21">
        <v>25</v>
      </c>
      <c r="D52" s="23" t="s">
        <v>11</v>
      </c>
    </row>
    <row r="53" spans="2:4" x14ac:dyDescent="0.3">
      <c r="B53" s="30">
        <v>42958</v>
      </c>
      <c r="C53" s="21">
        <v>25</v>
      </c>
      <c r="D53" s="23" t="s">
        <v>2</v>
      </c>
    </row>
    <row r="54" spans="2:4" x14ac:dyDescent="0.3">
      <c r="C54" s="21">
        <v>25</v>
      </c>
      <c r="D54" s="23" t="s">
        <v>11</v>
      </c>
    </row>
    <row r="55" spans="2:4" x14ac:dyDescent="0.3">
      <c r="B55" s="30">
        <v>42977</v>
      </c>
      <c r="C55" s="21">
        <v>25</v>
      </c>
      <c r="D55" s="23" t="s">
        <v>2</v>
      </c>
    </row>
    <row r="56" spans="2:4" x14ac:dyDescent="0.3">
      <c r="C56" s="21">
        <v>25</v>
      </c>
      <c r="D56" s="23" t="s">
        <v>11</v>
      </c>
    </row>
    <row r="57" spans="2:4" x14ac:dyDescent="0.3">
      <c r="B57" s="30">
        <v>42993</v>
      </c>
      <c r="C57" s="21">
        <v>20</v>
      </c>
      <c r="D57" s="23" t="s">
        <v>2</v>
      </c>
    </row>
    <row r="58" spans="2:4" x14ac:dyDescent="0.3">
      <c r="C58" s="21">
        <v>20</v>
      </c>
      <c r="D58" s="23" t="s">
        <v>11</v>
      </c>
    </row>
    <row r="59" spans="2:4" x14ac:dyDescent="0.3">
      <c r="B59" s="30">
        <v>43005</v>
      </c>
      <c r="C59" s="21">
        <v>25</v>
      </c>
      <c r="D59" s="21" t="s">
        <v>2</v>
      </c>
    </row>
    <row r="60" spans="2:4" x14ac:dyDescent="0.3">
      <c r="C60" s="21">
        <v>25</v>
      </c>
      <c r="D60" s="21" t="s">
        <v>11</v>
      </c>
    </row>
    <row r="61" spans="2:4" x14ac:dyDescent="0.3">
      <c r="B61" s="30">
        <v>43017</v>
      </c>
      <c r="C61" s="21">
        <v>35</v>
      </c>
      <c r="D61" s="21" t="s">
        <v>2</v>
      </c>
    </row>
    <row r="62" spans="2:4" x14ac:dyDescent="0.3">
      <c r="C62" s="21">
        <v>35</v>
      </c>
      <c r="D62" s="21" t="s">
        <v>2</v>
      </c>
    </row>
    <row r="63" spans="2:4" x14ac:dyDescent="0.3">
      <c r="B63" s="30">
        <v>43024</v>
      </c>
      <c r="C63" s="21">
        <v>100</v>
      </c>
      <c r="D63" s="21" t="s">
        <v>2</v>
      </c>
    </row>
    <row r="64" spans="2:4" x14ac:dyDescent="0.3">
      <c r="C64" s="21">
        <v>100</v>
      </c>
      <c r="D64" s="21" t="s">
        <v>11</v>
      </c>
    </row>
    <row r="65" spans="2:5" x14ac:dyDescent="0.3">
      <c r="B65" s="30">
        <v>43031</v>
      </c>
      <c r="C65" s="42">
        <v>25</v>
      </c>
      <c r="D65" s="42" t="s">
        <v>2</v>
      </c>
    </row>
    <row r="66" spans="2:5" x14ac:dyDescent="0.3">
      <c r="C66" s="42">
        <v>25</v>
      </c>
      <c r="D66" s="42" t="s">
        <v>11</v>
      </c>
    </row>
    <row r="67" spans="2:5" x14ac:dyDescent="0.3">
      <c r="B67" s="30">
        <v>43042</v>
      </c>
      <c r="C67" s="42">
        <v>25</v>
      </c>
      <c r="D67" s="42" t="s">
        <v>2</v>
      </c>
    </row>
    <row r="68" spans="2:5" x14ac:dyDescent="0.3">
      <c r="C68" s="42">
        <v>25</v>
      </c>
      <c r="D68" s="42" t="s">
        <v>11</v>
      </c>
    </row>
    <row r="69" spans="2:5" x14ac:dyDescent="0.3">
      <c r="C69" s="42">
        <v>-527</v>
      </c>
      <c r="D69" s="42" t="s">
        <v>2</v>
      </c>
      <c r="E69" s="42" t="s">
        <v>60</v>
      </c>
    </row>
    <row r="70" spans="2:5" x14ac:dyDescent="0.3">
      <c r="B70" s="30">
        <v>43055</v>
      </c>
      <c r="C70" s="42">
        <v>75</v>
      </c>
      <c r="D70" s="42" t="s">
        <v>11</v>
      </c>
    </row>
    <row r="71" spans="2:5" x14ac:dyDescent="0.3">
      <c r="C71" s="42">
        <v>75</v>
      </c>
      <c r="D71" s="42" t="s">
        <v>2</v>
      </c>
    </row>
    <row r="72" spans="2:5" x14ac:dyDescent="0.3">
      <c r="B72" s="30">
        <v>43056</v>
      </c>
      <c r="C72" s="42">
        <v>25</v>
      </c>
      <c r="D72" s="42" t="s">
        <v>11</v>
      </c>
    </row>
    <row r="73" spans="2:5" x14ac:dyDescent="0.3">
      <c r="C73" s="42">
        <v>25</v>
      </c>
      <c r="D73" s="42" t="s">
        <v>2</v>
      </c>
    </row>
    <row r="74" spans="2:5" x14ac:dyDescent="0.3">
      <c r="B74" s="30">
        <v>43070</v>
      </c>
      <c r="C74" s="42">
        <v>25</v>
      </c>
      <c r="D74" s="42" t="s">
        <v>11</v>
      </c>
    </row>
    <row r="75" spans="2:5" x14ac:dyDescent="0.3">
      <c r="B75" s="30"/>
      <c r="C75" s="42">
        <v>25</v>
      </c>
      <c r="D75" s="42" t="s">
        <v>2</v>
      </c>
    </row>
    <row r="76" spans="2:5" x14ac:dyDescent="0.3">
      <c r="B76" s="30">
        <v>43084</v>
      </c>
      <c r="C76" s="42">
        <v>25</v>
      </c>
      <c r="D76" s="42" t="s">
        <v>11</v>
      </c>
    </row>
    <row r="77" spans="2:5" x14ac:dyDescent="0.3">
      <c r="C77" s="42">
        <v>25</v>
      </c>
      <c r="D77" s="42" t="s">
        <v>2</v>
      </c>
    </row>
    <row r="78" spans="2:5" x14ac:dyDescent="0.3">
      <c r="B78" s="30">
        <v>43089</v>
      </c>
      <c r="C78" s="42">
        <v>30</v>
      </c>
      <c r="D78" s="42" t="s">
        <v>3</v>
      </c>
    </row>
    <row r="79" spans="2:5" x14ac:dyDescent="0.3">
      <c r="B79" s="30">
        <v>43097</v>
      </c>
      <c r="C79" s="42">
        <v>25</v>
      </c>
      <c r="D79" s="42" t="s">
        <v>2</v>
      </c>
    </row>
    <row r="80" spans="2:5" x14ac:dyDescent="0.3">
      <c r="C80" s="42">
        <v>25</v>
      </c>
      <c r="D80" s="42" t="s">
        <v>11</v>
      </c>
    </row>
    <row r="81" spans="2:5" x14ac:dyDescent="0.3">
      <c r="B81" s="25">
        <v>43112</v>
      </c>
      <c r="C81" s="42">
        <v>15</v>
      </c>
      <c r="D81" s="42" t="s">
        <v>3</v>
      </c>
    </row>
    <row r="82" spans="2:5" x14ac:dyDescent="0.3">
      <c r="C82" s="42">
        <v>25</v>
      </c>
      <c r="D82" s="42" t="s">
        <v>2</v>
      </c>
    </row>
    <row r="83" spans="2:5" x14ac:dyDescent="0.3">
      <c r="C83" s="42">
        <v>25</v>
      </c>
      <c r="D83" s="42" t="s">
        <v>11</v>
      </c>
    </row>
    <row r="84" spans="2:5" x14ac:dyDescent="0.3">
      <c r="C84" s="42">
        <v>100</v>
      </c>
      <c r="D84" s="42" t="s">
        <v>61</v>
      </c>
    </row>
    <row r="85" spans="2:5" x14ac:dyDescent="0.3">
      <c r="B85" s="25">
        <v>43132</v>
      </c>
      <c r="C85" s="42">
        <v>15</v>
      </c>
      <c r="D85" s="42" t="s">
        <v>3</v>
      </c>
    </row>
    <row r="86" spans="2:5" x14ac:dyDescent="0.3">
      <c r="C86" s="42">
        <v>25</v>
      </c>
      <c r="D86" s="42" t="s">
        <v>2</v>
      </c>
    </row>
    <row r="87" spans="2:5" x14ac:dyDescent="0.3">
      <c r="C87" s="42">
        <v>25</v>
      </c>
      <c r="D87" s="42" t="s">
        <v>11</v>
      </c>
    </row>
    <row r="88" spans="2:5" x14ac:dyDescent="0.3">
      <c r="B88" s="30">
        <v>43140</v>
      </c>
      <c r="C88" s="42">
        <v>15</v>
      </c>
      <c r="D88" s="42" t="s">
        <v>3</v>
      </c>
    </row>
    <row r="89" spans="2:5" x14ac:dyDescent="0.3">
      <c r="C89" s="42">
        <v>25</v>
      </c>
      <c r="D89" s="42" t="s">
        <v>2</v>
      </c>
    </row>
    <row r="90" spans="2:5" x14ac:dyDescent="0.3">
      <c r="C90" s="42">
        <v>25</v>
      </c>
      <c r="D90" s="42" t="s">
        <v>11</v>
      </c>
    </row>
    <row r="91" spans="2:5" x14ac:dyDescent="0.3">
      <c r="C91" s="42">
        <v>100</v>
      </c>
      <c r="D91" s="42" t="s">
        <v>61</v>
      </c>
    </row>
    <row r="92" spans="2:5" x14ac:dyDescent="0.3">
      <c r="B92" s="30">
        <v>43156</v>
      </c>
      <c r="C92" s="42">
        <v>-81</v>
      </c>
      <c r="D92" s="42" t="s">
        <v>61</v>
      </c>
      <c r="E92" s="42" t="s">
        <v>63</v>
      </c>
    </row>
    <row r="93" spans="2:5" x14ac:dyDescent="0.3">
      <c r="C93" s="42">
        <v>-296</v>
      </c>
      <c r="D93" s="42" t="s">
        <v>2</v>
      </c>
      <c r="E93" s="42" t="s">
        <v>64</v>
      </c>
    </row>
    <row r="94" spans="2:5" x14ac:dyDescent="0.3">
      <c r="C94" s="42">
        <v>25</v>
      </c>
      <c r="D94" s="42" t="s">
        <v>2</v>
      </c>
    </row>
    <row r="95" spans="2:5" x14ac:dyDescent="0.3">
      <c r="C95" s="42">
        <v>25</v>
      </c>
      <c r="D95" s="42" t="s">
        <v>11</v>
      </c>
    </row>
    <row r="96" spans="2:5" x14ac:dyDescent="0.3">
      <c r="C96" s="42">
        <v>15</v>
      </c>
      <c r="D96" s="42" t="s">
        <v>3</v>
      </c>
    </row>
    <row r="97" spans="2:5" x14ac:dyDescent="0.3">
      <c r="B97" s="30">
        <v>43165</v>
      </c>
      <c r="C97" s="42">
        <v>325</v>
      </c>
      <c r="D97" s="42" t="s">
        <v>2</v>
      </c>
      <c r="E97" s="42" t="s">
        <v>65</v>
      </c>
    </row>
    <row r="98" spans="2:5" x14ac:dyDescent="0.3">
      <c r="B98" s="30">
        <v>43168</v>
      </c>
      <c r="C98" s="42">
        <v>25</v>
      </c>
      <c r="D98" s="42" t="s">
        <v>2</v>
      </c>
    </row>
    <row r="99" spans="2:5" x14ac:dyDescent="0.3">
      <c r="C99" s="42">
        <v>25</v>
      </c>
      <c r="D99" s="42" t="s">
        <v>11</v>
      </c>
    </row>
    <row r="100" spans="2:5" x14ac:dyDescent="0.3">
      <c r="C100" s="42">
        <v>15</v>
      </c>
      <c r="D100" s="42" t="s">
        <v>3</v>
      </c>
    </row>
    <row r="101" spans="2:5" x14ac:dyDescent="0.3">
      <c r="B101" s="30">
        <v>43182</v>
      </c>
      <c r="C101" s="42">
        <v>25</v>
      </c>
      <c r="D101" s="42" t="s">
        <v>2</v>
      </c>
    </row>
    <row r="102" spans="2:5" x14ac:dyDescent="0.3">
      <c r="C102" s="42">
        <v>25</v>
      </c>
      <c r="D102" s="42" t="s">
        <v>2</v>
      </c>
    </row>
    <row r="103" spans="2:5" x14ac:dyDescent="0.3">
      <c r="C103" s="42">
        <v>15</v>
      </c>
      <c r="D103" s="42" t="s">
        <v>3</v>
      </c>
    </row>
    <row r="104" spans="2:5" x14ac:dyDescent="0.3">
      <c r="C104" s="42">
        <v>-1000</v>
      </c>
      <c r="D104" s="42" t="s">
        <v>2</v>
      </c>
      <c r="E104" s="42" t="s">
        <v>66</v>
      </c>
    </row>
    <row r="105" spans="2:5" x14ac:dyDescent="0.3">
      <c r="B105" s="30">
        <v>43199</v>
      </c>
      <c r="C105" s="42">
        <v>25</v>
      </c>
      <c r="D105" s="42" t="s">
        <v>2</v>
      </c>
    </row>
    <row r="106" spans="2:5" x14ac:dyDescent="0.3">
      <c r="C106" s="42">
        <v>25</v>
      </c>
      <c r="D106" s="42" t="s">
        <v>11</v>
      </c>
    </row>
    <row r="107" spans="2:5" x14ac:dyDescent="0.3">
      <c r="C107" s="42">
        <v>15</v>
      </c>
      <c r="D107" s="42" t="s">
        <v>3</v>
      </c>
    </row>
    <row r="108" spans="2:5" x14ac:dyDescent="0.3">
      <c r="B108" s="30">
        <v>43210</v>
      </c>
      <c r="C108" s="42">
        <v>30</v>
      </c>
      <c r="D108" s="42" t="s">
        <v>2</v>
      </c>
    </row>
    <row r="109" spans="2:5" x14ac:dyDescent="0.3">
      <c r="C109" s="42">
        <v>30</v>
      </c>
      <c r="D109" s="42" t="s">
        <v>11</v>
      </c>
    </row>
    <row r="110" spans="2:5" x14ac:dyDescent="0.3">
      <c r="C110" s="42">
        <v>17</v>
      </c>
      <c r="D110" s="42" t="s">
        <v>3</v>
      </c>
    </row>
    <row r="111" spans="2:5" x14ac:dyDescent="0.3">
      <c r="C111" s="42">
        <v>100</v>
      </c>
      <c r="D111" s="42" t="s">
        <v>61</v>
      </c>
      <c r="E111" s="42" t="s">
        <v>67</v>
      </c>
    </row>
    <row r="112" spans="2:5" x14ac:dyDescent="0.3">
      <c r="B112" s="30">
        <v>43228</v>
      </c>
      <c r="C112" s="42">
        <v>30</v>
      </c>
      <c r="D112" s="42" t="s">
        <v>2</v>
      </c>
    </row>
    <row r="113" spans="2:5" x14ac:dyDescent="0.3">
      <c r="C113" s="42">
        <v>30</v>
      </c>
      <c r="D113" s="42" t="s">
        <v>11</v>
      </c>
    </row>
    <row r="114" spans="2:5" x14ac:dyDescent="0.3">
      <c r="C114" s="42">
        <v>17</v>
      </c>
      <c r="D114" s="42" t="s">
        <v>3</v>
      </c>
    </row>
    <row r="115" spans="2:5" x14ac:dyDescent="0.3">
      <c r="C115" s="42">
        <v>1000</v>
      </c>
      <c r="D115" s="42" t="s">
        <v>11</v>
      </c>
      <c r="E115" s="42" t="s">
        <v>68</v>
      </c>
    </row>
    <row r="116" spans="2:5" x14ac:dyDescent="0.3">
      <c r="C116" s="42">
        <v>500</v>
      </c>
      <c r="D116" s="42" t="s">
        <v>2</v>
      </c>
    </row>
    <row r="117" spans="2:5" x14ac:dyDescent="0.3">
      <c r="B117" s="30">
        <v>43238</v>
      </c>
      <c r="C117" s="42">
        <v>30</v>
      </c>
      <c r="D117" s="42" t="s">
        <v>2</v>
      </c>
    </row>
    <row r="118" spans="2:5" x14ac:dyDescent="0.3">
      <c r="C118" s="42">
        <v>30</v>
      </c>
      <c r="D118" s="42" t="s">
        <v>11</v>
      </c>
    </row>
    <row r="119" spans="2:5" x14ac:dyDescent="0.3">
      <c r="C119" s="42">
        <v>17</v>
      </c>
      <c r="D119" s="42" t="s">
        <v>3</v>
      </c>
    </row>
    <row r="120" spans="2:5" x14ac:dyDescent="0.3">
      <c r="B120" s="42" t="s">
        <v>69</v>
      </c>
      <c r="C120" s="42">
        <v>30</v>
      </c>
      <c r="D120" s="42" t="s">
        <v>2</v>
      </c>
    </row>
    <row r="121" spans="2:5" x14ac:dyDescent="0.3">
      <c r="C121" s="42">
        <v>30</v>
      </c>
      <c r="D121" s="42" t="s">
        <v>11</v>
      </c>
    </row>
    <row r="122" spans="2:5" x14ac:dyDescent="0.3">
      <c r="C122" s="42">
        <v>17</v>
      </c>
      <c r="D122" s="42" t="s">
        <v>3</v>
      </c>
    </row>
    <row r="123" spans="2:5" x14ac:dyDescent="0.3">
      <c r="B123" s="42" t="s">
        <v>70</v>
      </c>
      <c r="C123" s="42">
        <v>60</v>
      </c>
      <c r="D123" s="42" t="s">
        <v>2</v>
      </c>
    </row>
    <row r="124" spans="2:5" x14ac:dyDescent="0.3">
      <c r="C124" s="42">
        <v>60</v>
      </c>
      <c r="D124" s="42" t="s">
        <v>11</v>
      </c>
    </row>
    <row r="125" spans="2:5" x14ac:dyDescent="0.3">
      <c r="C125" s="42">
        <v>34</v>
      </c>
      <c r="D125" s="42" t="s">
        <v>3</v>
      </c>
    </row>
    <row r="126" spans="2:5" x14ac:dyDescent="0.3">
      <c r="C126" s="42">
        <v>200</v>
      </c>
      <c r="D126" s="42" t="s">
        <v>61</v>
      </c>
      <c r="E126" s="42" t="s">
        <v>71</v>
      </c>
    </row>
    <row r="127" spans="2:5" x14ac:dyDescent="0.3">
      <c r="B127" s="42" t="s">
        <v>72</v>
      </c>
      <c r="C127" s="42">
        <v>30</v>
      </c>
      <c r="D127" s="42" t="s">
        <v>2</v>
      </c>
      <c r="E127" s="42" t="s">
        <v>75</v>
      </c>
    </row>
    <row r="128" spans="2:5" x14ac:dyDescent="0.3">
      <c r="C128" s="42">
        <v>30</v>
      </c>
      <c r="D128" s="42" t="s">
        <v>11</v>
      </c>
    </row>
    <row r="129" spans="2:5" x14ac:dyDescent="0.3">
      <c r="C129" s="42">
        <v>17</v>
      </c>
      <c r="D129" s="42" t="s">
        <v>3</v>
      </c>
    </row>
    <row r="130" spans="2:5" x14ac:dyDescent="0.3">
      <c r="B130" s="42" t="s">
        <v>73</v>
      </c>
      <c r="C130" s="42">
        <f>-16.5*2</f>
        <v>-33</v>
      </c>
      <c r="D130" s="42" t="s">
        <v>3</v>
      </c>
    </row>
    <row r="131" spans="2:5" x14ac:dyDescent="0.3">
      <c r="C131" s="42">
        <v>-722.11</v>
      </c>
      <c r="D131" s="42" t="s">
        <v>2</v>
      </c>
      <c r="E131" s="42" t="s">
        <v>60</v>
      </c>
    </row>
    <row r="132" spans="2:5" x14ac:dyDescent="0.3">
      <c r="B132" s="42" t="s">
        <v>74</v>
      </c>
      <c r="C132" s="42">
        <v>30</v>
      </c>
      <c r="D132" s="42" t="s">
        <v>2</v>
      </c>
    </row>
    <row r="133" spans="2:5" x14ac:dyDescent="0.3">
      <c r="C133" s="42">
        <v>30</v>
      </c>
      <c r="D133" s="42" t="s">
        <v>11</v>
      </c>
    </row>
    <row r="134" spans="2:5" x14ac:dyDescent="0.3">
      <c r="C134" s="42">
        <v>17</v>
      </c>
      <c r="D134" s="42" t="s">
        <v>3</v>
      </c>
    </row>
    <row r="135" spans="2:5" x14ac:dyDescent="0.3">
      <c r="C135" s="42">
        <v>100</v>
      </c>
      <c r="D135" s="42" t="s">
        <v>61</v>
      </c>
    </row>
    <row r="136" spans="2:5" x14ac:dyDescent="0.3">
      <c r="B136" s="42" t="s">
        <v>76</v>
      </c>
      <c r="C136" s="42">
        <v>30</v>
      </c>
      <c r="D136" s="42" t="s">
        <v>2</v>
      </c>
    </row>
    <row r="137" spans="2:5" x14ac:dyDescent="0.3">
      <c r="C137" s="42">
        <v>30</v>
      </c>
      <c r="D137" s="42" t="s">
        <v>11</v>
      </c>
    </row>
    <row r="138" spans="2:5" x14ac:dyDescent="0.3">
      <c r="C138" s="42">
        <v>17</v>
      </c>
      <c r="D138" s="42" t="s">
        <v>3</v>
      </c>
    </row>
    <row r="139" spans="2:5" x14ac:dyDescent="0.3">
      <c r="B139" s="42" t="s">
        <v>77</v>
      </c>
      <c r="C139" s="42">
        <v>60</v>
      </c>
      <c r="D139" s="42" t="s">
        <v>2</v>
      </c>
    </row>
    <row r="140" spans="2:5" x14ac:dyDescent="0.3">
      <c r="C140" s="42">
        <v>60</v>
      </c>
      <c r="D140" s="42" t="s">
        <v>11</v>
      </c>
    </row>
    <row r="141" spans="2:5" x14ac:dyDescent="0.3">
      <c r="C141" s="42">
        <v>34</v>
      </c>
      <c r="D141" s="42" t="s">
        <v>3</v>
      </c>
    </row>
    <row r="142" spans="2:5" x14ac:dyDescent="0.3">
      <c r="B142" s="42" t="s">
        <v>78</v>
      </c>
      <c r="C142" s="42">
        <v>30</v>
      </c>
      <c r="D142" s="42" t="s">
        <v>2</v>
      </c>
    </row>
    <row r="143" spans="2:5" x14ac:dyDescent="0.3">
      <c r="C143" s="42">
        <v>30</v>
      </c>
      <c r="D143" s="42" t="s">
        <v>11</v>
      </c>
    </row>
    <row r="144" spans="2:5" x14ac:dyDescent="0.3">
      <c r="C144" s="42">
        <v>17</v>
      </c>
      <c r="D144" s="42" t="s">
        <v>3</v>
      </c>
    </row>
    <row r="145" spans="2:4" x14ac:dyDescent="0.3">
      <c r="B145" s="42" t="s">
        <v>79</v>
      </c>
      <c r="C145" s="42">
        <v>30</v>
      </c>
      <c r="D145" s="42" t="s">
        <v>2</v>
      </c>
    </row>
    <row r="146" spans="2:4" x14ac:dyDescent="0.3">
      <c r="C146" s="42">
        <v>30</v>
      </c>
      <c r="D146" s="42" t="s">
        <v>11</v>
      </c>
    </row>
    <row r="147" spans="2:4" x14ac:dyDescent="0.3">
      <c r="C147" s="42">
        <v>17</v>
      </c>
      <c r="D147" s="42" t="s">
        <v>3</v>
      </c>
    </row>
    <row r="148" spans="2:4" x14ac:dyDescent="0.3">
      <c r="B148" s="30">
        <v>43406</v>
      </c>
      <c r="C148" s="42">
        <v>30</v>
      </c>
      <c r="D148" s="42" t="s">
        <v>11</v>
      </c>
    </row>
    <row r="149" spans="2:4" x14ac:dyDescent="0.3">
      <c r="C149" s="42">
        <v>30</v>
      </c>
      <c r="D149" s="42" t="s">
        <v>2</v>
      </c>
    </row>
    <row r="150" spans="2:4" x14ac:dyDescent="0.3">
      <c r="C150" s="42">
        <v>17</v>
      </c>
      <c r="D150" s="42" t="s">
        <v>3</v>
      </c>
    </row>
    <row r="151" spans="2:4" x14ac:dyDescent="0.3">
      <c r="C151" s="42">
        <v>-41</v>
      </c>
      <c r="D151" s="42" t="s">
        <v>3</v>
      </c>
    </row>
    <row r="152" spans="2:4" x14ac:dyDescent="0.3">
      <c r="B152" s="30">
        <v>43423</v>
      </c>
      <c r="C152" s="42">
        <v>30</v>
      </c>
      <c r="D152" s="42" t="s">
        <v>11</v>
      </c>
    </row>
    <row r="153" spans="2:4" x14ac:dyDescent="0.3">
      <c r="C153" s="42">
        <v>30</v>
      </c>
      <c r="D153" s="42" t="s">
        <v>2</v>
      </c>
    </row>
    <row r="154" spans="2:4" x14ac:dyDescent="0.3">
      <c r="C154" s="42">
        <v>17</v>
      </c>
      <c r="D154" s="42" t="s">
        <v>3</v>
      </c>
    </row>
    <row r="155" spans="2:4" x14ac:dyDescent="0.3">
      <c r="C155" s="42">
        <v>100</v>
      </c>
      <c r="D155" s="42" t="s">
        <v>61</v>
      </c>
    </row>
    <row r="156" spans="2:4" x14ac:dyDescent="0.3">
      <c r="B156" s="30">
        <v>43448</v>
      </c>
      <c r="C156" s="42">
        <v>30</v>
      </c>
      <c r="D156" s="42" t="s">
        <v>11</v>
      </c>
    </row>
    <row r="157" spans="2:4" x14ac:dyDescent="0.3">
      <c r="C157" s="42">
        <v>30</v>
      </c>
      <c r="D157" s="42" t="s">
        <v>2</v>
      </c>
    </row>
    <row r="158" spans="2:4" x14ac:dyDescent="0.3">
      <c r="C158" s="42">
        <v>17</v>
      </c>
      <c r="D158" s="42" t="s">
        <v>3</v>
      </c>
    </row>
    <row r="159" spans="2:4" x14ac:dyDescent="0.3">
      <c r="C159" s="42">
        <v>-164</v>
      </c>
      <c r="D159" s="42" t="s">
        <v>3</v>
      </c>
    </row>
    <row r="160" spans="2:4" x14ac:dyDescent="0.3">
      <c r="B160" s="30">
        <v>43462</v>
      </c>
      <c r="C160" s="42">
        <v>30</v>
      </c>
      <c r="D160" s="42" t="s">
        <v>11</v>
      </c>
    </row>
    <row r="161" spans="2:4" x14ac:dyDescent="0.3">
      <c r="C161" s="42">
        <v>30</v>
      </c>
      <c r="D161" s="42" t="s">
        <v>2</v>
      </c>
    </row>
    <row r="162" spans="2:4" x14ac:dyDescent="0.3">
      <c r="C162" s="42">
        <v>17</v>
      </c>
      <c r="D162" s="42" t="s">
        <v>3</v>
      </c>
    </row>
    <row r="163" spans="2:4" x14ac:dyDescent="0.3">
      <c r="C163" s="42">
        <v>796</v>
      </c>
      <c r="D163" s="42" t="s">
        <v>80</v>
      </c>
    </row>
    <row r="164" spans="2:4" x14ac:dyDescent="0.3">
      <c r="B164" s="42" t="s">
        <v>81</v>
      </c>
    </row>
    <row r="166" spans="2:4" x14ac:dyDescent="0.3">
      <c r="B166" s="30">
        <v>43532</v>
      </c>
      <c r="C166" s="42">
        <v>40</v>
      </c>
      <c r="D166" s="42" t="s">
        <v>11</v>
      </c>
    </row>
    <row r="167" spans="2:4" x14ac:dyDescent="0.3">
      <c r="C167" s="42">
        <v>40</v>
      </c>
      <c r="D167" s="42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"/>
  <sheetViews>
    <sheetView zoomScaleNormal="100" workbookViewId="0">
      <selection activeCell="V13" sqref="V13"/>
    </sheetView>
  </sheetViews>
  <sheetFormatPr defaultRowHeight="14.4" x14ac:dyDescent="0.3"/>
  <cols>
    <col min="1" max="1" width="10.6640625" style="3" customWidth="1"/>
    <col min="3" max="4" width="9.109375" style="1"/>
    <col min="9" max="9" width="11.6640625" customWidth="1"/>
    <col min="18" max="18" width="18.44140625" style="7" customWidth="1"/>
    <col min="21" max="22" width="9.109375" style="1"/>
  </cols>
  <sheetData>
    <row r="1" spans="1:26" x14ac:dyDescent="0.3">
      <c r="I1" t="s">
        <v>42</v>
      </c>
    </row>
    <row r="2" spans="1:26" x14ac:dyDescent="0.3">
      <c r="A2" s="3" t="s">
        <v>9</v>
      </c>
      <c r="B2" t="s">
        <v>10</v>
      </c>
      <c r="C2" s="1" t="s">
        <v>12</v>
      </c>
      <c r="E2" t="s">
        <v>7</v>
      </c>
    </row>
    <row r="3" spans="1:26" x14ac:dyDescent="0.3">
      <c r="A3" s="17"/>
      <c r="B3" s="14">
        <v>5</v>
      </c>
      <c r="C3" s="15">
        <v>27.2</v>
      </c>
      <c r="D3" s="15">
        <f t="shared" ref="D3:D12" si="0">C3*B3</f>
        <v>136</v>
      </c>
      <c r="E3" s="14" t="s">
        <v>14</v>
      </c>
      <c r="L3" s="16" t="s">
        <v>48</v>
      </c>
    </row>
    <row r="4" spans="1:26" x14ac:dyDescent="0.3">
      <c r="A4" s="17"/>
      <c r="B4" s="17"/>
      <c r="C4" s="15">
        <v>-4.4000000000000004</v>
      </c>
      <c r="D4" s="15">
        <f t="shared" si="0"/>
        <v>0</v>
      </c>
      <c r="E4" s="14" t="s">
        <v>38</v>
      </c>
      <c r="P4" t="s">
        <v>43</v>
      </c>
      <c r="Q4" t="s">
        <v>9</v>
      </c>
      <c r="R4" s="7" t="s">
        <v>44</v>
      </c>
      <c r="S4" t="s">
        <v>45</v>
      </c>
      <c r="T4" t="s">
        <v>33</v>
      </c>
      <c r="U4" s="1" t="s">
        <v>47</v>
      </c>
      <c r="V4" s="1" t="s">
        <v>53</v>
      </c>
      <c r="W4" t="s">
        <v>46</v>
      </c>
      <c r="Y4" t="s">
        <v>49</v>
      </c>
    </row>
    <row r="5" spans="1:26" x14ac:dyDescent="0.3">
      <c r="A5" s="17"/>
      <c r="B5" s="17">
        <v>5</v>
      </c>
      <c r="C5" s="15">
        <v>27</v>
      </c>
      <c r="D5" s="15">
        <f t="shared" si="0"/>
        <v>135</v>
      </c>
      <c r="E5" s="17" t="s">
        <v>14</v>
      </c>
      <c r="F5" s="5"/>
      <c r="G5" s="5"/>
      <c r="P5" t="s">
        <v>13</v>
      </c>
      <c r="Q5" s="2">
        <v>42801</v>
      </c>
      <c r="R5" s="7">
        <v>13.4</v>
      </c>
      <c r="S5">
        <v>14.75</v>
      </c>
      <c r="T5">
        <v>4</v>
      </c>
      <c r="U5" s="1">
        <f>(S5*T5)-(R5*T5)</f>
        <v>5.3999999999999986</v>
      </c>
      <c r="V5" s="1">
        <v>5.3999999999999986</v>
      </c>
      <c r="W5" s="1">
        <f>SUM(U:U)</f>
        <v>75.018181818181972</v>
      </c>
      <c r="Z5" t="s">
        <v>50</v>
      </c>
    </row>
    <row r="6" spans="1:26" x14ac:dyDescent="0.3">
      <c r="A6" s="13"/>
      <c r="B6" s="17">
        <v>2</v>
      </c>
      <c r="C6" s="15">
        <v>27.2</v>
      </c>
      <c r="D6" s="15">
        <f t="shared" si="0"/>
        <v>54.4</v>
      </c>
      <c r="E6" s="17" t="s">
        <v>14</v>
      </c>
      <c r="F6" s="5"/>
      <c r="G6" s="5"/>
      <c r="P6" t="s">
        <v>13</v>
      </c>
      <c r="Q6" s="2">
        <v>42802</v>
      </c>
      <c r="R6" s="7">
        <v>13.4</v>
      </c>
      <c r="S6">
        <v>14.8</v>
      </c>
      <c r="T6">
        <v>16</v>
      </c>
      <c r="U6" s="1">
        <f>(S6*T6)-(R6*T6)</f>
        <v>22.400000000000006</v>
      </c>
      <c r="V6" s="1">
        <v>22.400000000000006</v>
      </c>
    </row>
    <row r="7" spans="1:26" x14ac:dyDescent="0.3">
      <c r="A7" s="13"/>
      <c r="B7" s="17">
        <v>2</v>
      </c>
      <c r="C7" s="15">
        <v>42.62</v>
      </c>
      <c r="D7" s="15">
        <f t="shared" si="0"/>
        <v>85.24</v>
      </c>
      <c r="E7" s="17" t="s">
        <v>15</v>
      </c>
      <c r="F7" s="5"/>
      <c r="G7" s="5"/>
      <c r="I7" t="s">
        <v>24</v>
      </c>
      <c r="K7" t="s">
        <v>25</v>
      </c>
      <c r="L7" t="s">
        <v>26</v>
      </c>
      <c r="M7" t="s">
        <v>28</v>
      </c>
      <c r="P7" t="s">
        <v>14</v>
      </c>
      <c r="Q7" s="2">
        <v>42803</v>
      </c>
      <c r="R7" s="7">
        <v>27.12</v>
      </c>
      <c r="S7">
        <v>27.43</v>
      </c>
      <c r="T7">
        <v>6</v>
      </c>
      <c r="U7" s="1">
        <f t="shared" ref="U7:U17" si="1">(S7*T7)-(R7*T7)</f>
        <v>1.8599999999999852</v>
      </c>
      <c r="V7" s="1">
        <f>SUM(U7:U8)</f>
        <v>2.7099999999999795</v>
      </c>
    </row>
    <row r="8" spans="1:26" x14ac:dyDescent="0.3">
      <c r="A8" s="13"/>
      <c r="B8" s="17">
        <v>6</v>
      </c>
      <c r="C8" s="15">
        <v>27</v>
      </c>
      <c r="D8" s="15">
        <f t="shared" si="0"/>
        <v>162</v>
      </c>
      <c r="E8" s="17" t="s">
        <v>14</v>
      </c>
      <c r="I8" t="s">
        <v>8</v>
      </c>
      <c r="J8" s="7">
        <f>(SUMIF(E:E, "CAC", D:D))/(SUMIF(E:E, "CAC", B:B))</f>
        <v>42.12</v>
      </c>
      <c r="L8" s="7">
        <f>K8-J8</f>
        <v>-42.12</v>
      </c>
      <c r="M8" s="8">
        <f>L8/J8</f>
        <v>-1</v>
      </c>
      <c r="P8" t="s">
        <v>8</v>
      </c>
      <c r="R8" s="7">
        <v>42.36</v>
      </c>
      <c r="S8">
        <v>42.53</v>
      </c>
      <c r="T8">
        <v>5</v>
      </c>
      <c r="U8" s="1">
        <f t="shared" si="1"/>
        <v>0.84999999999999432</v>
      </c>
    </row>
    <row r="9" spans="1:26" x14ac:dyDescent="0.3">
      <c r="A9" s="13"/>
      <c r="B9" s="17">
        <v>3</v>
      </c>
      <c r="C9" s="15">
        <v>27.07</v>
      </c>
      <c r="D9" s="15">
        <f t="shared" si="0"/>
        <v>81.210000000000008</v>
      </c>
      <c r="E9" s="17" t="s">
        <v>14</v>
      </c>
      <c r="I9" t="s">
        <v>15</v>
      </c>
      <c r="J9" s="7">
        <f>(SUMIF(E:E, "BHB", D:D))/(SUMIF(E:E, "BHB", B:B))</f>
        <v>42.62</v>
      </c>
      <c r="L9" s="7">
        <f>K9-J9</f>
        <v>-42.62</v>
      </c>
      <c r="M9" s="8">
        <f>L9/J9</f>
        <v>-1</v>
      </c>
      <c r="P9" t="s">
        <v>8</v>
      </c>
      <c r="Q9" s="2">
        <v>42808</v>
      </c>
      <c r="R9" s="7">
        <v>42.121590909090905</v>
      </c>
      <c r="S9">
        <v>42.85</v>
      </c>
      <c r="T9">
        <v>10</v>
      </c>
      <c r="U9" s="1">
        <f t="shared" si="1"/>
        <v>7.2840909090909349</v>
      </c>
      <c r="V9" s="1">
        <f>SUM(U9:U11)</f>
        <v>17.728181818181909</v>
      </c>
    </row>
    <row r="10" spans="1:26" x14ac:dyDescent="0.3">
      <c r="A10" s="6">
        <v>42808</v>
      </c>
      <c r="B10" s="3">
        <v>10</v>
      </c>
      <c r="C10" s="4">
        <v>15.1</v>
      </c>
      <c r="D10" s="1">
        <f t="shared" si="0"/>
        <v>151</v>
      </c>
      <c r="E10" t="s">
        <v>13</v>
      </c>
      <c r="I10" t="s">
        <v>14</v>
      </c>
      <c r="J10" s="7">
        <f>(SUMIF(E:E, "FNLC", D:D))/(SUMIF(E:E, "FNLC", B:B))</f>
        <v>27.073461538461537</v>
      </c>
      <c r="L10" s="7">
        <f>K10-J10</f>
        <v>-27.073461538461537</v>
      </c>
      <c r="M10" s="8">
        <f>L10/J10</f>
        <v>-1</v>
      </c>
      <c r="P10" t="s">
        <v>8</v>
      </c>
      <c r="R10" s="7">
        <v>42.121590909090905</v>
      </c>
      <c r="S10">
        <v>42.99</v>
      </c>
      <c r="T10">
        <v>10</v>
      </c>
      <c r="U10" s="1">
        <f t="shared" si="1"/>
        <v>8.684090909090969</v>
      </c>
    </row>
    <row r="11" spans="1:26" x14ac:dyDescent="0.3">
      <c r="A11" s="13"/>
      <c r="B11" s="17">
        <v>5</v>
      </c>
      <c r="C11" s="15">
        <v>27.06</v>
      </c>
      <c r="D11" s="15">
        <f t="shared" si="0"/>
        <v>135.29999999999998</v>
      </c>
      <c r="E11" s="17" t="s">
        <v>14</v>
      </c>
      <c r="I11" t="s">
        <v>13</v>
      </c>
      <c r="J11" s="7">
        <f>(SUMIF(E:E, "NBN", D:D))/(SUMIF(E:E, "NBN", B:B))</f>
        <v>15.1</v>
      </c>
      <c r="L11" s="7">
        <f>K11-J11</f>
        <v>-15.1</v>
      </c>
      <c r="M11" s="8">
        <f>L11/J11</f>
        <v>-1</v>
      </c>
      <c r="P11" t="s">
        <v>15</v>
      </c>
      <c r="R11" s="7">
        <v>42.62</v>
      </c>
      <c r="S11">
        <v>43.5</v>
      </c>
      <c r="T11">
        <v>2</v>
      </c>
      <c r="U11" s="1">
        <f t="shared" si="1"/>
        <v>1.7600000000000051</v>
      </c>
    </row>
    <row r="12" spans="1:26" x14ac:dyDescent="0.3">
      <c r="A12" s="18" t="s">
        <v>52</v>
      </c>
      <c r="B12" s="19">
        <v>19</v>
      </c>
      <c r="C12" s="20">
        <v>42.12</v>
      </c>
      <c r="D12" s="20">
        <f t="shared" si="0"/>
        <v>800.28</v>
      </c>
      <c r="E12" s="19" t="s">
        <v>8</v>
      </c>
      <c r="P12" t="s">
        <v>14</v>
      </c>
      <c r="Q12" s="2">
        <v>42809</v>
      </c>
      <c r="R12" s="7">
        <v>27.07</v>
      </c>
      <c r="S12">
        <v>27.46</v>
      </c>
      <c r="T12">
        <v>10</v>
      </c>
      <c r="U12" s="1">
        <f t="shared" si="1"/>
        <v>3.9000000000000341</v>
      </c>
      <c r="V12" s="1">
        <f>SUM(U12:U15)</f>
        <v>26.780000000000086</v>
      </c>
    </row>
    <row r="13" spans="1:26" x14ac:dyDescent="0.3">
      <c r="A13" s="6"/>
      <c r="B13" s="3"/>
      <c r="C13" s="4"/>
      <c r="P13" t="s">
        <v>8</v>
      </c>
      <c r="R13" s="7">
        <v>42.12</v>
      </c>
      <c r="S13">
        <v>43.21</v>
      </c>
      <c r="T13">
        <v>10</v>
      </c>
      <c r="U13" s="1">
        <f t="shared" si="1"/>
        <v>10.900000000000034</v>
      </c>
    </row>
    <row r="14" spans="1:26" x14ac:dyDescent="0.3">
      <c r="P14" t="s">
        <v>14</v>
      </c>
      <c r="R14" s="7">
        <v>27.07</v>
      </c>
      <c r="S14">
        <v>27.5</v>
      </c>
      <c r="T14">
        <v>10</v>
      </c>
      <c r="U14" s="1">
        <f t="shared" si="1"/>
        <v>4.3000000000000114</v>
      </c>
    </row>
    <row r="15" spans="1:26" x14ac:dyDescent="0.3">
      <c r="N15" s="9"/>
      <c r="P15" t="s">
        <v>8</v>
      </c>
      <c r="R15" s="7">
        <v>42.12</v>
      </c>
      <c r="S15">
        <v>43.4</v>
      </c>
      <c r="T15">
        <v>6</v>
      </c>
      <c r="U15" s="1">
        <f t="shared" si="1"/>
        <v>7.6800000000000068</v>
      </c>
    </row>
    <row r="16" spans="1:26" x14ac:dyDescent="0.3">
      <c r="N16" s="9"/>
      <c r="U16" s="1">
        <f t="shared" si="1"/>
        <v>0</v>
      </c>
    </row>
    <row r="17" spans="10:21" x14ac:dyDescent="0.3">
      <c r="N17" s="9"/>
      <c r="U17" s="1">
        <f t="shared" si="1"/>
        <v>0</v>
      </c>
    </row>
    <row r="18" spans="10:21" x14ac:dyDescent="0.3">
      <c r="N18" s="9"/>
    </row>
    <row r="23" spans="10:21" x14ac:dyDescent="0.3">
      <c r="J23" s="7"/>
      <c r="L23" s="7"/>
      <c r="M23" s="8"/>
    </row>
    <row r="24" spans="10:21" x14ac:dyDescent="0.3">
      <c r="J24" s="7"/>
      <c r="L24" s="7"/>
      <c r="M24" s="8"/>
    </row>
    <row r="25" spans="10:21" x14ac:dyDescent="0.3">
      <c r="J25" s="7"/>
      <c r="L25" s="7"/>
      <c r="M25" s="8"/>
    </row>
    <row r="26" spans="10:21" x14ac:dyDescent="0.3">
      <c r="J26" s="7"/>
      <c r="L26" s="7"/>
      <c r="M26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/>
  </sheetViews>
  <sheetFormatPr defaultRowHeight="14.4" x14ac:dyDescent="0.3"/>
  <sheetData>
    <row r="1" spans="1:5" ht="15" thickBot="1" x14ac:dyDescent="0.35">
      <c r="A1">
        <v>2017</v>
      </c>
    </row>
    <row r="2" spans="1:5" x14ac:dyDescent="0.3">
      <c r="A2" s="10">
        <v>42793</v>
      </c>
      <c r="B2" s="11">
        <v>10</v>
      </c>
      <c r="C2" s="12">
        <v>13.45</v>
      </c>
      <c r="D2" s="12">
        <f t="shared" ref="D2:D22" si="0">C2*B2</f>
        <v>134.5</v>
      </c>
      <c r="E2" s="11" t="s">
        <v>13</v>
      </c>
    </row>
    <row r="3" spans="1:5" x14ac:dyDescent="0.3">
      <c r="A3" s="13">
        <v>42794</v>
      </c>
      <c r="B3" s="14">
        <v>10</v>
      </c>
      <c r="C3" s="15">
        <v>13.35</v>
      </c>
      <c r="D3" s="15">
        <f t="shared" si="0"/>
        <v>133.5</v>
      </c>
      <c r="E3" s="14" t="s">
        <v>13</v>
      </c>
    </row>
    <row r="4" spans="1:5" x14ac:dyDescent="0.3">
      <c r="A4" s="6">
        <v>42796</v>
      </c>
      <c r="B4" s="5">
        <v>6</v>
      </c>
      <c r="C4" s="4">
        <v>43.07</v>
      </c>
      <c r="D4" s="4">
        <f t="shared" si="0"/>
        <v>258.42</v>
      </c>
      <c r="E4" s="5" t="s">
        <v>8</v>
      </c>
    </row>
    <row r="5" spans="1:5" x14ac:dyDescent="0.3">
      <c r="A5" s="3"/>
      <c r="B5" s="5">
        <v>5</v>
      </c>
      <c r="C5" s="1">
        <v>27.2</v>
      </c>
      <c r="D5" s="1">
        <f t="shared" si="0"/>
        <v>136</v>
      </c>
      <c r="E5" s="5" t="s">
        <v>14</v>
      </c>
    </row>
    <row r="6" spans="1:5" x14ac:dyDescent="0.3">
      <c r="A6" s="6">
        <v>42797</v>
      </c>
      <c r="B6" s="5">
        <v>4</v>
      </c>
      <c r="C6" s="1">
        <v>42.46</v>
      </c>
      <c r="D6" s="1">
        <f t="shared" si="0"/>
        <v>169.84</v>
      </c>
      <c r="E6" s="5" t="s">
        <v>8</v>
      </c>
    </row>
    <row r="7" spans="1:5" x14ac:dyDescent="0.3">
      <c r="A7" s="3"/>
      <c r="C7" s="1">
        <v>-4.4000000000000004</v>
      </c>
      <c r="D7" s="1">
        <f t="shared" si="0"/>
        <v>0</v>
      </c>
    </row>
    <row r="8" spans="1:5" x14ac:dyDescent="0.3">
      <c r="A8" s="6">
        <v>42800</v>
      </c>
      <c r="B8">
        <v>2</v>
      </c>
      <c r="C8" s="1">
        <v>42.44</v>
      </c>
      <c r="D8" s="1">
        <f t="shared" si="0"/>
        <v>84.88</v>
      </c>
      <c r="E8" t="s">
        <v>8</v>
      </c>
    </row>
    <row r="9" spans="1:5" x14ac:dyDescent="0.3">
      <c r="A9" s="3"/>
      <c r="B9">
        <v>3</v>
      </c>
      <c r="C9" s="1">
        <v>42.15</v>
      </c>
      <c r="D9" s="1">
        <f t="shared" si="0"/>
        <v>126.44999999999999</v>
      </c>
      <c r="E9" t="s">
        <v>8</v>
      </c>
    </row>
    <row r="10" spans="1:5" x14ac:dyDescent="0.3">
      <c r="A10" s="3"/>
      <c r="B10">
        <v>2</v>
      </c>
      <c r="C10" s="1">
        <v>42.04</v>
      </c>
      <c r="D10" s="1">
        <f t="shared" si="0"/>
        <v>84.08</v>
      </c>
      <c r="E10" t="s">
        <v>8</v>
      </c>
    </row>
    <row r="11" spans="1:5" x14ac:dyDescent="0.3">
      <c r="A11" s="3"/>
      <c r="B11">
        <v>5</v>
      </c>
      <c r="C11" s="1">
        <v>27</v>
      </c>
      <c r="D11" s="1">
        <f t="shared" si="0"/>
        <v>135</v>
      </c>
      <c r="E11" t="s">
        <v>14</v>
      </c>
    </row>
    <row r="12" spans="1:5" x14ac:dyDescent="0.3">
      <c r="A12" s="6">
        <v>42802</v>
      </c>
      <c r="B12">
        <v>2</v>
      </c>
      <c r="C12" s="1">
        <v>41.95</v>
      </c>
      <c r="D12" s="1">
        <f t="shared" si="0"/>
        <v>83.9</v>
      </c>
      <c r="E12" t="s">
        <v>8</v>
      </c>
    </row>
    <row r="13" spans="1:5" x14ac:dyDescent="0.3">
      <c r="A13" s="6"/>
      <c r="B13">
        <v>2</v>
      </c>
      <c r="C13" s="1">
        <v>27.2</v>
      </c>
      <c r="D13" s="1">
        <f t="shared" si="0"/>
        <v>54.4</v>
      </c>
      <c r="E13" t="s">
        <v>14</v>
      </c>
    </row>
    <row r="14" spans="1:5" x14ac:dyDescent="0.3">
      <c r="A14" s="6"/>
      <c r="B14">
        <v>2</v>
      </c>
      <c r="C14" s="1">
        <v>42</v>
      </c>
      <c r="D14" s="1">
        <f t="shared" si="0"/>
        <v>84</v>
      </c>
      <c r="E14" t="s">
        <v>8</v>
      </c>
    </row>
    <row r="15" spans="1:5" x14ac:dyDescent="0.3">
      <c r="A15" s="6"/>
      <c r="B15">
        <v>2</v>
      </c>
      <c r="C15" s="1">
        <v>42.01</v>
      </c>
      <c r="D15" s="1">
        <f t="shared" si="0"/>
        <v>84.02</v>
      </c>
      <c r="E15" t="s">
        <v>8</v>
      </c>
    </row>
    <row r="16" spans="1:5" x14ac:dyDescent="0.3">
      <c r="A16" s="6"/>
      <c r="B16">
        <v>3</v>
      </c>
      <c r="C16" s="1">
        <v>41.92</v>
      </c>
      <c r="D16" s="1">
        <f t="shared" si="0"/>
        <v>125.76</v>
      </c>
      <c r="E16" t="s">
        <v>8</v>
      </c>
    </row>
    <row r="17" spans="1:5" x14ac:dyDescent="0.3">
      <c r="A17" s="6">
        <v>42803</v>
      </c>
      <c r="B17">
        <v>5</v>
      </c>
      <c r="C17" s="1">
        <v>41.9</v>
      </c>
      <c r="D17" s="1">
        <f t="shared" si="0"/>
        <v>209.5</v>
      </c>
      <c r="E17" t="s">
        <v>8</v>
      </c>
    </row>
    <row r="18" spans="1:5" x14ac:dyDescent="0.3">
      <c r="A18" s="6"/>
      <c r="B18">
        <v>2</v>
      </c>
      <c r="C18" s="1">
        <v>42.62</v>
      </c>
      <c r="D18" s="1">
        <f t="shared" si="0"/>
        <v>85.24</v>
      </c>
      <c r="E18" t="s">
        <v>15</v>
      </c>
    </row>
    <row r="19" spans="1:5" x14ac:dyDescent="0.3">
      <c r="A19" s="6"/>
      <c r="B19">
        <v>10</v>
      </c>
      <c r="C19" s="1">
        <v>41.8</v>
      </c>
      <c r="D19" s="1">
        <f t="shared" si="0"/>
        <v>418</v>
      </c>
      <c r="E19" t="s">
        <v>8</v>
      </c>
    </row>
    <row r="20" spans="1:5" x14ac:dyDescent="0.3">
      <c r="A20" s="6"/>
      <c r="B20">
        <v>6</v>
      </c>
      <c r="C20" s="1">
        <v>27</v>
      </c>
      <c r="D20" s="1">
        <f t="shared" si="0"/>
        <v>162</v>
      </c>
      <c r="E20" t="s">
        <v>14</v>
      </c>
    </row>
    <row r="21" spans="1:5" x14ac:dyDescent="0.3">
      <c r="A21" s="6">
        <v>42804</v>
      </c>
      <c r="B21" s="3">
        <v>3</v>
      </c>
      <c r="C21" s="4">
        <v>41.5</v>
      </c>
      <c r="D21" s="1">
        <f t="shared" si="0"/>
        <v>124.5</v>
      </c>
      <c r="E21" t="s">
        <v>8</v>
      </c>
    </row>
    <row r="22" spans="1:5" x14ac:dyDescent="0.3">
      <c r="A22" s="6"/>
      <c r="B22" s="3">
        <v>3</v>
      </c>
      <c r="C22" s="4">
        <v>27.07</v>
      </c>
      <c r="D22" s="1">
        <f t="shared" si="0"/>
        <v>81.210000000000008</v>
      </c>
      <c r="E22" t="s">
        <v>14</v>
      </c>
    </row>
    <row r="23" spans="1:5" x14ac:dyDescent="0.3">
      <c r="A23" s="6"/>
      <c r="B23" s="3"/>
      <c r="C23" s="4"/>
      <c r="D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19</v>
      </c>
    </row>
    <row r="2" spans="1:1" x14ac:dyDescent="0.3">
      <c r="A2" t="s">
        <v>20</v>
      </c>
    </row>
    <row r="3" spans="1:1" x14ac:dyDescent="0.3">
      <c r="A3">
        <v>1</v>
      </c>
    </row>
    <row r="4" spans="1:1" x14ac:dyDescent="0.3">
      <c r="A4" t="s">
        <v>21</v>
      </c>
    </row>
    <row r="5" spans="1:1" x14ac:dyDescent="0.3">
      <c r="A5">
        <f>A3*22*0.747</f>
        <v>16.434000000000001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Investments</vt:lpstr>
      <vt:lpstr>Avg price, Sales profit</vt:lpstr>
      <vt:lpstr>Archive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 John</cp:lastModifiedBy>
  <dcterms:created xsi:type="dcterms:W3CDTF">2016-12-08T20:46:32Z</dcterms:created>
  <dcterms:modified xsi:type="dcterms:W3CDTF">2019-03-08T12:25:07Z</dcterms:modified>
</cp:coreProperties>
</file>