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ass\"/>
    </mc:Choice>
  </mc:AlternateContent>
  <xr:revisionPtr revIDLastSave="0" documentId="13_ncr:1_{6184DF2D-8CC9-435D-91A8-B09032C43785}" xr6:coauthVersionLast="47" xr6:coauthVersionMax="47" xr10:uidLastSave="{00000000-0000-0000-0000-000000000000}"/>
  <bookViews>
    <workbookView xWindow="-120" yWindow="-120" windowWidth="19440" windowHeight="15000" xr2:uid="{70BC1D73-BAC6-4CFE-8C51-D58E9F36D232}"/>
  </bookViews>
  <sheets>
    <sheet name="Base Game" sheetId="1" r:id="rId1"/>
    <sheet name="Hold'n Respin" sheetId="2" r:id="rId2"/>
    <sheet name="Figures" sheetId="3" r:id="rId3"/>
    <sheet name="Figures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1" i="1" l="1"/>
  <c r="R42" i="1"/>
  <c r="R43" i="1"/>
  <c r="R44" i="1"/>
  <c r="R40" i="1"/>
  <c r="AF41" i="1"/>
  <c r="AF42" i="1"/>
  <c r="AF43" i="1"/>
  <c r="AF44" i="1"/>
  <c r="AF45" i="1"/>
  <c r="AF40" i="1"/>
  <c r="AN41" i="1"/>
  <c r="AN42" i="1"/>
  <c r="AN43" i="1"/>
  <c r="AN44" i="1"/>
  <c r="AN45" i="1"/>
  <c r="AN46" i="1"/>
  <c r="AN47" i="1"/>
  <c r="AN48" i="1"/>
  <c r="AN49" i="1"/>
  <c r="AN50" i="1"/>
  <c r="AN40" i="1"/>
  <c r="AV41" i="1"/>
  <c r="AV42" i="1"/>
  <c r="AV43" i="1"/>
  <c r="AV44" i="1"/>
  <c r="AV45" i="1"/>
  <c r="AV46" i="1"/>
  <c r="AV47" i="1"/>
  <c r="AV48" i="1"/>
  <c r="AV49" i="1"/>
  <c r="AV50" i="1"/>
  <c r="AV51" i="1"/>
  <c r="AV40" i="1"/>
  <c r="BD39" i="1"/>
  <c r="BD40" i="1"/>
  <c r="BD41" i="1"/>
  <c r="BD42" i="1"/>
  <c r="BC39" i="1"/>
  <c r="BC40" i="1"/>
  <c r="BC41" i="1"/>
  <c r="BC42" i="1"/>
  <c r="BC38" i="1"/>
  <c r="BD38" i="1" s="1"/>
  <c r="BC37" i="1"/>
  <c r="BD37" i="1" s="1"/>
  <c r="BD36" i="1"/>
  <c r="BD35" i="1"/>
  <c r="BC35" i="1"/>
  <c r="BD34" i="1"/>
  <c r="BC34" i="1"/>
  <c r="BC33" i="1"/>
  <c r="BD33" i="1" s="1"/>
  <c r="BD32" i="1"/>
  <c r="BC32" i="1"/>
  <c r="BD31" i="1"/>
  <c r="BC31" i="1"/>
  <c r="BC30" i="1"/>
  <c r="BD30" i="1" s="1"/>
  <c r="BD29" i="1"/>
  <c r="BC29" i="1"/>
  <c r="BC28" i="1"/>
  <c r="BD28" i="1" s="1"/>
  <c r="BC27" i="1"/>
  <c r="BD27" i="1" s="1"/>
  <c r="BD26" i="1"/>
  <c r="BC26" i="1"/>
  <c r="BD25" i="1"/>
  <c r="BC25" i="1"/>
  <c r="BD24" i="1"/>
  <c r="K58" i="4"/>
  <c r="K35" i="4"/>
  <c r="K28" i="4"/>
  <c r="K9" i="4"/>
  <c r="K13" i="4"/>
  <c r="K17" i="4"/>
  <c r="K21" i="4"/>
  <c r="K4" i="4"/>
  <c r="S21" i="3"/>
  <c r="S22" i="3"/>
  <c r="M21" i="3"/>
  <c r="N21" i="3"/>
  <c r="O21" i="3"/>
  <c r="P21" i="3"/>
  <c r="Q21" i="3"/>
  <c r="R21" i="3"/>
  <c r="M22" i="3"/>
  <c r="N22" i="3"/>
  <c r="O22" i="3"/>
  <c r="P22" i="3"/>
  <c r="Q22" i="3"/>
  <c r="R22" i="3"/>
  <c r="N20" i="3"/>
  <c r="O20" i="3"/>
  <c r="P20" i="3"/>
  <c r="Q20" i="3"/>
  <c r="R20" i="3"/>
  <c r="M20" i="3"/>
  <c r="S20" i="3"/>
  <c r="S18" i="3"/>
  <c r="S16" i="3"/>
  <c r="S17" i="3"/>
  <c r="S15" i="3"/>
  <c r="M16" i="3"/>
  <c r="N16" i="3"/>
  <c r="O16" i="3"/>
  <c r="P16" i="3"/>
  <c r="Q16" i="3"/>
  <c r="R16" i="3"/>
  <c r="M17" i="3"/>
  <c r="N17" i="3"/>
  <c r="O17" i="3"/>
  <c r="P17" i="3"/>
  <c r="Q17" i="3"/>
  <c r="R17" i="3"/>
  <c r="N15" i="3"/>
  <c r="O15" i="3"/>
  <c r="P15" i="3"/>
  <c r="Q15" i="3"/>
  <c r="R15" i="3"/>
  <c r="M15" i="3"/>
  <c r="S13" i="3"/>
  <c r="S11" i="3"/>
  <c r="S12" i="3"/>
  <c r="S10" i="3"/>
  <c r="M11" i="3"/>
  <c r="N11" i="3"/>
  <c r="O11" i="3"/>
  <c r="P11" i="3"/>
  <c r="Q11" i="3"/>
  <c r="R11" i="3"/>
  <c r="M12" i="3"/>
  <c r="N12" i="3"/>
  <c r="O12" i="3"/>
  <c r="P12" i="3"/>
  <c r="Q12" i="3"/>
  <c r="R12" i="3"/>
  <c r="N10" i="3"/>
  <c r="O10" i="3"/>
  <c r="P10" i="3"/>
  <c r="Q10" i="3"/>
  <c r="R10" i="3"/>
  <c r="M10" i="3"/>
  <c r="H11" i="3"/>
  <c r="H12" i="3"/>
  <c r="H13" i="3"/>
  <c r="H10" i="3"/>
  <c r="H9" i="3"/>
  <c r="H8" i="3"/>
  <c r="I6" i="2"/>
  <c r="H6" i="2"/>
  <c r="G6" i="2"/>
  <c r="F6" i="2"/>
  <c r="E6" i="2"/>
  <c r="D6" i="2"/>
  <c r="C6" i="2"/>
  <c r="J6" i="2" s="1"/>
  <c r="J5" i="2"/>
  <c r="F27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12" i="2"/>
  <c r="E27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13" i="2"/>
  <c r="E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13" i="2"/>
  <c r="D12" i="2"/>
  <c r="D27" i="2" l="1"/>
  <c r="U20" i="1" l="1"/>
  <c r="T20" i="1"/>
  <c r="S20" i="1"/>
  <c r="R20" i="1"/>
  <c r="AC34" i="1"/>
  <c r="AB34" i="1"/>
  <c r="AZ41" i="1" s="1"/>
  <c r="AA34" i="1"/>
  <c r="AA31" i="1" s="1"/>
  <c r="AU33" i="1" s="1"/>
  <c r="U25" i="1"/>
  <c r="AM27" i="1" s="1"/>
  <c r="U23" i="1"/>
  <c r="R26" i="1"/>
  <c r="V28" i="1" s="1"/>
  <c r="R25" i="1"/>
  <c r="U26" i="1" s="1"/>
  <c r="AM28" i="1" s="1"/>
  <c r="R24" i="1"/>
  <c r="W27" i="1" s="1"/>
  <c r="R23" i="1"/>
  <c r="V25" i="1" s="1"/>
  <c r="G33" i="1"/>
  <c r="G34" i="1"/>
  <c r="G32" i="1"/>
  <c r="L26" i="1"/>
  <c r="L25" i="1"/>
  <c r="L24" i="1"/>
  <c r="M55" i="1"/>
  <c r="L55" i="1"/>
  <c r="K55" i="1"/>
  <c r="J55" i="1"/>
  <c r="I55" i="1"/>
  <c r="H55" i="1"/>
  <c r="G55" i="1"/>
  <c r="N54" i="1"/>
  <c r="M50" i="1"/>
  <c r="L50" i="1"/>
  <c r="K50" i="1"/>
  <c r="J50" i="1"/>
  <c r="I50" i="1"/>
  <c r="H50" i="1"/>
  <c r="G50" i="1"/>
  <c r="N49" i="1"/>
  <c r="F26" i="1"/>
  <c r="F27" i="1"/>
  <c r="F28" i="1"/>
  <c r="F25" i="1"/>
  <c r="G25" i="1" s="1"/>
  <c r="F24" i="1"/>
  <c r="G24" i="1" s="1"/>
  <c r="F23" i="1"/>
  <c r="E27" i="1"/>
  <c r="E28" i="1"/>
  <c r="G28" i="1" s="1"/>
  <c r="E26" i="1"/>
  <c r="H16" i="1"/>
  <c r="I16" i="1"/>
  <c r="J16" i="1"/>
  <c r="K16" i="1"/>
  <c r="L16" i="1"/>
  <c r="M16" i="1"/>
  <c r="G16" i="1"/>
  <c r="N15" i="1"/>
  <c r="AU35" i="1" l="1"/>
  <c r="AU37" i="1"/>
  <c r="AU38" i="1"/>
  <c r="AA23" i="1"/>
  <c r="AU25" i="1" s="1"/>
  <c r="AM25" i="1"/>
  <c r="AM34" i="1"/>
  <c r="AM35" i="1"/>
  <c r="AM32" i="1"/>
  <c r="AM33" i="1"/>
  <c r="AM30" i="1"/>
  <c r="AM31" i="1"/>
  <c r="AE25" i="1"/>
  <c r="AE27" i="1"/>
  <c r="AE28" i="1"/>
  <c r="AE26" i="1"/>
  <c r="N16" i="1"/>
  <c r="G26" i="1"/>
  <c r="G27" i="1"/>
  <c r="F29" i="1"/>
  <c r="AB32" i="1"/>
  <c r="AI35" i="1"/>
  <c r="AJ35" i="1"/>
  <c r="X25" i="1"/>
  <c r="AA26" i="1" s="1"/>
  <c r="AU28" i="1" s="1"/>
  <c r="V27" i="1"/>
  <c r="AQ37" i="1"/>
  <c r="V26" i="1"/>
  <c r="AQ38" i="1"/>
  <c r="AR38" i="1"/>
  <c r="W28" i="1"/>
  <c r="X28" i="1" s="1"/>
  <c r="AY40" i="1"/>
  <c r="N50" i="1"/>
  <c r="AA32" i="1"/>
  <c r="AU34" i="1" s="1"/>
  <c r="X44" i="1"/>
  <c r="AI24" i="1"/>
  <c r="AL24" i="1" s="1"/>
  <c r="AN24" i="1" s="1"/>
  <c r="AI23" i="1"/>
  <c r="AD23" i="1"/>
  <c r="N55" i="1"/>
  <c r="X23" i="1"/>
  <c r="W26" i="1"/>
  <c r="W29" i="1"/>
  <c r="X29" i="1" s="1"/>
  <c r="AI34" i="1"/>
  <c r="U24" i="1"/>
  <c r="U27" i="1"/>
  <c r="AM29" i="1" s="1"/>
  <c r="G23" i="1"/>
  <c r="G29" i="1" s="1"/>
  <c r="X43" i="1" l="1"/>
  <c r="X24" i="1"/>
  <c r="AB26" i="1" s="1"/>
  <c r="AM26" i="1"/>
  <c r="AB27" i="1"/>
  <c r="AC28" i="1"/>
  <c r="X27" i="1"/>
  <c r="AB29" i="1" s="1"/>
  <c r="X41" i="1"/>
  <c r="AC31" i="1"/>
  <c r="AB30" i="1"/>
  <c r="AA29" i="1"/>
  <c r="AU31" i="1" s="1"/>
  <c r="X26" i="1"/>
  <c r="AB28" i="1" s="1"/>
  <c r="AA24" i="1"/>
  <c r="AB25" i="1"/>
  <c r="AC26" i="1"/>
  <c r="AS27" i="1"/>
  <c r="AR26" i="1"/>
  <c r="AQ25" i="1"/>
  <c r="AA30" i="1"/>
  <c r="AU32" i="1" s="1"/>
  <c r="AB31" i="1"/>
  <c r="X42" i="1"/>
  <c r="AC32" i="1"/>
  <c r="AD32" i="1" s="1"/>
  <c r="AF32" i="1" s="1"/>
  <c r="X40" i="1"/>
  <c r="AQ23" i="1"/>
  <c r="AL23" i="1"/>
  <c r="AJ25" i="1"/>
  <c r="AK26" i="1"/>
  <c r="AA25" i="1" l="1"/>
  <c r="AU27" i="1" s="1"/>
  <c r="AC27" i="1"/>
  <c r="AD24" i="1"/>
  <c r="AF24" i="1" s="1"/>
  <c r="AU26" i="1"/>
  <c r="AA28" i="1"/>
  <c r="AU30" i="1" s="1"/>
  <c r="AC30" i="1"/>
  <c r="AD31" i="1"/>
  <c r="AF31" i="1" s="1"/>
  <c r="AD26" i="1"/>
  <c r="AF26" i="1" s="1"/>
  <c r="AC29" i="1"/>
  <c r="AD29" i="1" s="1"/>
  <c r="AF29" i="1" s="1"/>
  <c r="AA27" i="1"/>
  <c r="AD30" i="1"/>
  <c r="AD28" i="1"/>
  <c r="AJ30" i="1" s="1"/>
  <c r="AS26" i="1"/>
  <c r="AR25" i="1"/>
  <c r="AT25" i="1" s="1"/>
  <c r="AV25" i="1" s="1"/>
  <c r="AQ24" i="1"/>
  <c r="AT24" i="1" s="1"/>
  <c r="AV24" i="1" s="1"/>
  <c r="AD25" i="1"/>
  <c r="AF25" i="1" s="1"/>
  <c r="AT23" i="1"/>
  <c r="AL51" i="1"/>
  <c r="AL49" i="1"/>
  <c r="AL50" i="1"/>
  <c r="AY23" i="1"/>
  <c r="BB23" i="1" s="1"/>
  <c r="AI33" i="1"/>
  <c r="AJ34" i="1"/>
  <c r="AD45" i="1"/>
  <c r="AK35" i="1"/>
  <c r="AL35" i="1" s="1"/>
  <c r="AN35" i="1" s="1"/>
  <c r="AK29" i="1" l="1"/>
  <c r="AK27" i="1"/>
  <c r="AJ26" i="1"/>
  <c r="AK34" i="1"/>
  <c r="AJ33" i="1"/>
  <c r="AD44" i="1"/>
  <c r="AD27" i="1"/>
  <c r="AF27" i="1" s="1"/>
  <c r="AU29" i="1"/>
  <c r="AI25" i="1"/>
  <c r="AL25" i="1" s="1"/>
  <c r="AN25" i="1" s="1"/>
  <c r="AJ28" i="1"/>
  <c r="AI27" i="1"/>
  <c r="AI32" i="1"/>
  <c r="AK31" i="1"/>
  <c r="AF28" i="1"/>
  <c r="AI31" i="1"/>
  <c r="AF30" i="1"/>
  <c r="AD41" i="1"/>
  <c r="AL34" i="1"/>
  <c r="AI29" i="1"/>
  <c r="AK32" i="1"/>
  <c r="AJ31" i="1"/>
  <c r="AD42" i="1"/>
  <c r="AI30" i="1"/>
  <c r="AD43" i="1"/>
  <c r="AK33" i="1"/>
  <c r="AJ32" i="1"/>
  <c r="AZ27" i="1"/>
  <c r="AY26" i="1"/>
  <c r="BA28" i="1"/>
  <c r="AS38" i="1"/>
  <c r="AT38" i="1" s="1"/>
  <c r="AV38" i="1" s="1"/>
  <c r="AL48" i="1"/>
  <c r="AR37" i="1"/>
  <c r="AQ36" i="1"/>
  <c r="AK30" i="1"/>
  <c r="AD40" i="1"/>
  <c r="AI28" i="1"/>
  <c r="AZ26" i="1"/>
  <c r="AY25" i="1"/>
  <c r="BA27" i="1"/>
  <c r="AY24" i="1"/>
  <c r="BB24" i="1" s="1"/>
  <c r="BA26" i="1"/>
  <c r="AZ25" i="1"/>
  <c r="AI26" i="1"/>
  <c r="AL26" i="1" s="1"/>
  <c r="AN26" i="1" s="1"/>
  <c r="AJ27" i="1"/>
  <c r="AK28" i="1"/>
  <c r="AJ29" i="1" l="1"/>
  <c r="AL33" i="1"/>
  <c r="AN33" i="1" s="1"/>
  <c r="AL27" i="1"/>
  <c r="AN27" i="1" s="1"/>
  <c r="AS28" i="1"/>
  <c r="AL31" i="1"/>
  <c r="AN31" i="1" s="1"/>
  <c r="AQ26" i="1"/>
  <c r="AT26" i="1" s="1"/>
  <c r="AV26" i="1" s="1"/>
  <c r="AR27" i="1"/>
  <c r="AR36" i="1"/>
  <c r="AN34" i="1"/>
  <c r="AQ35" i="1"/>
  <c r="AL47" i="1"/>
  <c r="AS37" i="1"/>
  <c r="AT37" i="1" s="1"/>
  <c r="AV37" i="1" s="1"/>
  <c r="AL29" i="1"/>
  <c r="AR31" i="1" s="1"/>
  <c r="AL32" i="1"/>
  <c r="AN32" i="1" s="1"/>
  <c r="AL30" i="1"/>
  <c r="AS34" i="1"/>
  <c r="BA41" i="1"/>
  <c r="AZ40" i="1"/>
  <c r="AT51" i="1"/>
  <c r="AY39" i="1"/>
  <c r="BA29" i="1"/>
  <c r="AZ28" i="1"/>
  <c r="AY27" i="1"/>
  <c r="BB27" i="1" s="1"/>
  <c r="AL28" i="1"/>
  <c r="AN28" i="1" s="1"/>
  <c r="AS30" i="1"/>
  <c r="AL40" i="1"/>
  <c r="AR29" i="1"/>
  <c r="AQ28" i="1"/>
  <c r="AS36" i="1"/>
  <c r="AL46" i="1"/>
  <c r="AR35" i="1"/>
  <c r="AQ34" i="1"/>
  <c r="BB26" i="1"/>
  <c r="AR28" i="1"/>
  <c r="AS29" i="1"/>
  <c r="AQ27" i="1"/>
  <c r="BB25" i="1"/>
  <c r="AQ32" i="1" l="1"/>
  <c r="AT36" i="1"/>
  <c r="AV36" i="1" s="1"/>
  <c r="AR33" i="1"/>
  <c r="AL44" i="1"/>
  <c r="AT27" i="1"/>
  <c r="AV27" i="1" s="1"/>
  <c r="AR34" i="1"/>
  <c r="AQ33" i="1"/>
  <c r="AS35" i="1"/>
  <c r="AT35" i="1" s="1"/>
  <c r="AL45" i="1"/>
  <c r="AQ31" i="1"/>
  <c r="AN30" i="1"/>
  <c r="AR32" i="1"/>
  <c r="AS32" i="1"/>
  <c r="AN29" i="1"/>
  <c r="AL43" i="1"/>
  <c r="AS33" i="1"/>
  <c r="AL42" i="1"/>
  <c r="AQ30" i="1"/>
  <c r="AT34" i="1"/>
  <c r="AT28" i="1"/>
  <c r="AZ39" i="1"/>
  <c r="AT50" i="1"/>
  <c r="AY38" i="1"/>
  <c r="BA40" i="1"/>
  <c r="BB40" i="1" s="1"/>
  <c r="AZ38" i="1"/>
  <c r="AT49" i="1"/>
  <c r="AY37" i="1"/>
  <c r="BA39" i="1"/>
  <c r="AS31" i="1"/>
  <c r="AL41" i="1"/>
  <c r="AR30" i="1"/>
  <c r="AQ29" i="1"/>
  <c r="AT29" i="1" s="1"/>
  <c r="AV29" i="1" s="1"/>
  <c r="AZ29" i="1" l="1"/>
  <c r="BA30" i="1"/>
  <c r="AY28" i="1"/>
  <c r="BB28" i="1" s="1"/>
  <c r="AT40" i="1"/>
  <c r="AY41" i="1" s="1"/>
  <c r="BB41" i="1" s="1"/>
  <c r="AT33" i="1"/>
  <c r="AZ35" i="1" s="1"/>
  <c r="AV33" i="1"/>
  <c r="AY29" i="1"/>
  <c r="AV28" i="1"/>
  <c r="AY36" i="1"/>
  <c r="AV35" i="1"/>
  <c r="AZ36" i="1"/>
  <c r="AV34" i="1"/>
  <c r="AT31" i="1"/>
  <c r="AV31" i="1" s="1"/>
  <c r="AT32" i="1"/>
  <c r="AV32" i="1" s="1"/>
  <c r="AT48" i="1"/>
  <c r="AZ37" i="1"/>
  <c r="BA38" i="1"/>
  <c r="BB38" i="1" s="1"/>
  <c r="AT30" i="1"/>
  <c r="BA37" i="1"/>
  <c r="AY35" i="1"/>
  <c r="AT47" i="1"/>
  <c r="BA36" i="1"/>
  <c r="AT41" i="1"/>
  <c r="F36" i="1" s="1"/>
  <c r="G36" i="1" s="1"/>
  <c r="AY34" i="1"/>
  <c r="BA31" i="1"/>
  <c r="BB39" i="1"/>
  <c r="AZ30" i="1"/>
  <c r="F35" i="1"/>
  <c r="AY30" i="1"/>
  <c r="BA32" i="1"/>
  <c r="AZ31" i="1"/>
  <c r="AT42" i="1"/>
  <c r="BB29" i="1"/>
  <c r="AT46" i="1" l="1"/>
  <c r="BB36" i="1"/>
  <c r="BB37" i="1"/>
  <c r="AT45" i="1"/>
  <c r="AT44" i="1"/>
  <c r="AZ33" i="1"/>
  <c r="AY31" i="1"/>
  <c r="AV30" i="1"/>
  <c r="BA34" i="1"/>
  <c r="AT43" i="1"/>
  <c r="AZ34" i="1"/>
  <c r="BB34" i="1" s="1"/>
  <c r="BA35" i="1"/>
  <c r="BB35" i="1" s="1"/>
  <c r="AY32" i="1"/>
  <c r="AY33" i="1"/>
  <c r="AZ32" i="1"/>
  <c r="BA33" i="1"/>
  <c r="BB30" i="1"/>
  <c r="G35" i="1"/>
  <c r="F37" i="1"/>
  <c r="G37" i="1" s="1"/>
  <c r="BB31" i="1"/>
  <c r="BB33" i="1" l="1"/>
  <c r="BB32" i="1"/>
  <c r="F38" i="1"/>
  <c r="G38" i="1"/>
</calcChain>
</file>

<file path=xl/sharedStrings.xml><?xml version="1.0" encoding="utf-8"?>
<sst xmlns="http://schemas.openxmlformats.org/spreadsheetml/2006/main" count="106" uniqueCount="78">
  <si>
    <t>Symbols</t>
  </si>
  <si>
    <t>Symbols:</t>
  </si>
  <si>
    <t>Fisherman1</t>
  </si>
  <si>
    <t>Fisherman2</t>
  </si>
  <si>
    <t>Fisherman3</t>
  </si>
  <si>
    <t>Fisherman4</t>
  </si>
  <si>
    <t>Royal1</t>
  </si>
  <si>
    <t>Royal2</t>
  </si>
  <si>
    <t>Royal3</t>
  </si>
  <si>
    <t>Royal4</t>
  </si>
  <si>
    <t>Value per Symbol</t>
  </si>
  <si>
    <t>Probabilty per Symbol</t>
  </si>
  <si>
    <t>Bass</t>
  </si>
  <si>
    <t>Price</t>
  </si>
  <si>
    <t>1, 2, 3, 5, 10, 25, 50</t>
  </si>
  <si>
    <t>Prob value</t>
  </si>
  <si>
    <t>Basket</t>
  </si>
  <si>
    <t>Fisherman</t>
  </si>
  <si>
    <t>Royal</t>
  </si>
  <si>
    <t>Length</t>
  </si>
  <si>
    <t>Pay</t>
  </si>
  <si>
    <t>Probability</t>
  </si>
  <si>
    <t>2 round</t>
  </si>
  <si>
    <t>probability of 2nd round</t>
  </si>
  <si>
    <t>Seaweed</t>
  </si>
  <si>
    <t>SeweedBass</t>
  </si>
  <si>
    <t>Empty</t>
  </si>
  <si>
    <t>Win</t>
  </si>
  <si>
    <t>Sum</t>
  </si>
  <si>
    <t>Probability move down on:</t>
  </si>
  <si>
    <t>p=</t>
  </si>
  <si>
    <t>Q=</t>
  </si>
  <si>
    <t>sum</t>
  </si>
  <si>
    <t>p</t>
  </si>
  <si>
    <t>1 in 3</t>
  </si>
  <si>
    <t>2 in 3</t>
  </si>
  <si>
    <t>3 in 3</t>
  </si>
  <si>
    <t>Correction factor</t>
  </si>
  <si>
    <t>sp=</t>
  </si>
  <si>
    <t>1st</t>
  </si>
  <si>
    <t>2nd</t>
  </si>
  <si>
    <t>3nd</t>
  </si>
  <si>
    <t>vals</t>
  </si>
  <si>
    <t>Prob of init symb</t>
  </si>
  <si>
    <t>*</t>
  </si>
  <si>
    <t>Num of Fig</t>
  </si>
  <si>
    <t>Figure</t>
  </si>
  <si>
    <t>Position of Fig</t>
  </si>
  <si>
    <t>Neighbors</t>
  </si>
  <si>
    <t>Number of pos</t>
  </si>
  <si>
    <t>W</t>
  </si>
  <si>
    <t>H</t>
  </si>
  <si>
    <t>We have k symbols. The probabilty that we have 8-conj. Figure with m symbols:</t>
  </si>
  <si>
    <t>001</t>
  </si>
  <si>
    <t>002</t>
  </si>
  <si>
    <t>003</t>
  </si>
  <si>
    <t>010</t>
  </si>
  <si>
    <t>011</t>
  </si>
  <si>
    <t>Tot.Pos</t>
  </si>
  <si>
    <t>012</t>
  </si>
  <si>
    <t>013</t>
  </si>
  <si>
    <t>020</t>
  </si>
  <si>
    <t>021</t>
  </si>
  <si>
    <t>022</t>
  </si>
  <si>
    <t>023</t>
  </si>
  <si>
    <t>024</t>
  </si>
  <si>
    <t>!</t>
  </si>
  <si>
    <t>014</t>
  </si>
  <si>
    <t>Elements in Cluster</t>
  </si>
  <si>
    <t>Probability in Cluster</t>
  </si>
  <si>
    <t>Column1</t>
  </si>
  <si>
    <t>Column2</t>
  </si>
  <si>
    <t>Column3</t>
  </si>
  <si>
    <t>correction</t>
  </si>
  <si>
    <t>Corrected sum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</si>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</sst>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0" fillId="0" borderId="15" xfId="0" applyBorder="1"/>
    <xf numFmtId="0" fontId="0" fillId="4" borderId="3" xfId="0" applyFill="1" applyBorder="1"/>
    <xf numFmtId="0" fontId="0" fillId="0" borderId="16" xfId="0" applyBorder="1"/>
    <xf numFmtId="0" fontId="0" fillId="5" borderId="16" xfId="0" applyFill="1" applyBorder="1"/>
    <xf numFmtId="0" fontId="0" fillId="0" borderId="17" xfId="0" applyBorder="1"/>
    <xf numFmtId="0" fontId="0" fillId="6" borderId="0" xfId="0" applyFill="1"/>
    <xf numFmtId="0" fontId="0" fillId="5" borderId="0" xfId="0" applyFill="1"/>
    <xf numFmtId="0" fontId="2" fillId="6" borderId="0" xfId="0" applyFont="1" applyFill="1"/>
    <xf numFmtId="0" fontId="0" fillId="2" borderId="1" xfId="0" applyFill="1" applyBorder="1"/>
    <xf numFmtId="0" fontId="0" fillId="2" borderId="1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9942-2DA8-4D3F-8B62-366C7DB31411}">
  <dimension ref="A3:BD57"/>
  <sheetViews>
    <sheetView tabSelected="1" topLeftCell="P22" workbookViewId="0">
      <selection activeCell="Y48" sqref="Y48"/>
    </sheetView>
  </sheetViews>
  <sheetFormatPr defaultRowHeight="15" x14ac:dyDescent="0.25"/>
  <cols>
    <col min="6" max="6" width="20.140625" customWidth="1"/>
    <col min="32" max="33" width="17" customWidth="1"/>
  </cols>
  <sheetData>
    <row r="3" spans="1:14" x14ac:dyDescent="0.25">
      <c r="B3" t="s">
        <v>1</v>
      </c>
      <c r="D3" t="s">
        <v>10</v>
      </c>
      <c r="E3" t="s">
        <v>13</v>
      </c>
      <c r="F3" t="s">
        <v>11</v>
      </c>
    </row>
    <row r="4" spans="1:14" x14ac:dyDescent="0.25">
      <c r="C4" t="s">
        <v>2</v>
      </c>
      <c r="D4">
        <v>10</v>
      </c>
      <c r="E4">
        <v>1</v>
      </c>
      <c r="F4">
        <v>0.1</v>
      </c>
    </row>
    <row r="5" spans="1:14" x14ac:dyDescent="0.25">
      <c r="C5" t="s">
        <v>3</v>
      </c>
      <c r="D5">
        <v>10</v>
      </c>
      <c r="E5">
        <v>1</v>
      </c>
      <c r="F5">
        <v>0.1</v>
      </c>
    </row>
    <row r="6" spans="1:14" x14ac:dyDescent="0.25">
      <c r="C6" t="s">
        <v>4</v>
      </c>
      <c r="D6">
        <v>10</v>
      </c>
      <c r="E6">
        <v>1</v>
      </c>
      <c r="F6">
        <v>0.1</v>
      </c>
    </row>
    <row r="7" spans="1:14" x14ac:dyDescent="0.25">
      <c r="C7" t="s">
        <v>5</v>
      </c>
      <c r="D7">
        <v>10</v>
      </c>
      <c r="E7">
        <v>1</v>
      </c>
      <c r="F7">
        <v>0.1</v>
      </c>
    </row>
    <row r="9" spans="1:14" x14ac:dyDescent="0.25">
      <c r="C9" t="s">
        <v>6</v>
      </c>
      <c r="D9">
        <v>5</v>
      </c>
      <c r="E9">
        <v>1</v>
      </c>
      <c r="F9">
        <v>0.1</v>
      </c>
    </row>
    <row r="10" spans="1:14" x14ac:dyDescent="0.25">
      <c r="C10" t="s">
        <v>7</v>
      </c>
      <c r="D10">
        <v>5</v>
      </c>
      <c r="E10">
        <v>1</v>
      </c>
      <c r="F10">
        <v>0.1</v>
      </c>
    </row>
    <row r="11" spans="1:14" x14ac:dyDescent="0.25">
      <c r="C11" t="s">
        <v>8</v>
      </c>
      <c r="D11">
        <v>5</v>
      </c>
      <c r="E11">
        <v>1</v>
      </c>
      <c r="F11">
        <v>0.1</v>
      </c>
    </row>
    <row r="12" spans="1:14" x14ac:dyDescent="0.25">
      <c r="C12" t="s">
        <v>9</v>
      </c>
      <c r="D12">
        <v>5</v>
      </c>
      <c r="E12">
        <v>1</v>
      </c>
      <c r="F12">
        <v>0.1</v>
      </c>
    </row>
    <row r="14" spans="1:14" x14ac:dyDescent="0.25">
      <c r="A14" t="s">
        <v>14</v>
      </c>
      <c r="C14" t="s">
        <v>12</v>
      </c>
      <c r="D14">
        <v>1</v>
      </c>
      <c r="G14">
        <v>1</v>
      </c>
      <c r="H14">
        <v>2</v>
      </c>
      <c r="I14">
        <v>3</v>
      </c>
      <c r="J14">
        <v>5</v>
      </c>
      <c r="K14">
        <v>10</v>
      </c>
      <c r="L14">
        <v>25</v>
      </c>
      <c r="M14">
        <v>50</v>
      </c>
    </row>
    <row r="15" spans="1:14" x14ac:dyDescent="0.25">
      <c r="C15" t="s">
        <v>15</v>
      </c>
      <c r="G15">
        <v>0.15</v>
      </c>
      <c r="H15">
        <v>0.15</v>
      </c>
      <c r="I15">
        <v>0.15</v>
      </c>
      <c r="J15">
        <v>0.15</v>
      </c>
      <c r="K15">
        <v>0.15</v>
      </c>
      <c r="L15">
        <v>0.15</v>
      </c>
      <c r="M15">
        <v>0.1</v>
      </c>
      <c r="N15">
        <f>SUM(G15:M15)</f>
        <v>1</v>
      </c>
    </row>
    <row r="16" spans="1:14" x14ac:dyDescent="0.25">
      <c r="G16">
        <f>G14*G15</f>
        <v>0.15</v>
      </c>
      <c r="H16">
        <f t="shared" ref="H16:M16" si="0">H14*H15</f>
        <v>0.3</v>
      </c>
      <c r="I16">
        <f t="shared" si="0"/>
        <v>0.44999999999999996</v>
      </c>
      <c r="J16">
        <f t="shared" si="0"/>
        <v>0.75</v>
      </c>
      <c r="K16">
        <f t="shared" si="0"/>
        <v>1.5</v>
      </c>
      <c r="L16">
        <f t="shared" si="0"/>
        <v>3.75</v>
      </c>
      <c r="M16">
        <f t="shared" si="0"/>
        <v>5</v>
      </c>
      <c r="N16">
        <f>SUM(G16:M16)</f>
        <v>11.9</v>
      </c>
    </row>
    <row r="17" spans="3:56" x14ac:dyDescent="0.25">
      <c r="C17" t="s">
        <v>16</v>
      </c>
    </row>
    <row r="19" spans="3:56" x14ac:dyDescent="0.25">
      <c r="P19" s="15"/>
      <c r="Q19" s="16" t="s">
        <v>33</v>
      </c>
      <c r="R19" s="16" t="s">
        <v>34</v>
      </c>
      <c r="S19" s="16" t="s">
        <v>35</v>
      </c>
      <c r="T19" s="16" t="s">
        <v>36</v>
      </c>
      <c r="U19" s="17" t="s">
        <v>37</v>
      </c>
    </row>
    <row r="20" spans="3:56" x14ac:dyDescent="0.25">
      <c r="P20" s="18" t="s">
        <v>30</v>
      </c>
      <c r="Q20" s="19">
        <v>0.1</v>
      </c>
      <c r="R20" s="19">
        <f>3*$Q$20*(1-$Q$20)^2</f>
        <v>0.24300000000000005</v>
      </c>
      <c r="S20" s="19">
        <f>3*$Q$20^2*(1-$Q$20)</f>
        <v>2.7000000000000007E-2</v>
      </c>
      <c r="T20" s="19">
        <f>$Q$20^3</f>
        <v>1.0000000000000002E-3</v>
      </c>
      <c r="U20" s="20">
        <f>2*$Q$20^2*(1-$Q$20)^4</f>
        <v>1.3122000000000005E-2</v>
      </c>
    </row>
    <row r="21" spans="3:56" ht="15.75" thickBot="1" x14ac:dyDescent="0.3"/>
    <row r="22" spans="3:56" ht="15.75" thickBot="1" x14ac:dyDescent="0.3">
      <c r="C22" t="s">
        <v>18</v>
      </c>
      <c r="D22" t="s">
        <v>19</v>
      </c>
      <c r="E22" t="s">
        <v>20</v>
      </c>
      <c r="F22" s="1" t="s">
        <v>21</v>
      </c>
      <c r="G22" t="s">
        <v>27</v>
      </c>
      <c r="J22" t="s">
        <v>29</v>
      </c>
      <c r="Q22" t="s">
        <v>70</v>
      </c>
      <c r="T22" t="s">
        <v>71</v>
      </c>
      <c r="U22">
        <v>1</v>
      </c>
      <c r="V22">
        <v>2</v>
      </c>
      <c r="W22">
        <v>3</v>
      </c>
      <c r="X22" t="s">
        <v>32</v>
      </c>
      <c r="Z22" s="12" t="s">
        <v>72</v>
      </c>
      <c r="AD22" t="s">
        <v>32</v>
      </c>
      <c r="AE22" t="s">
        <v>73</v>
      </c>
      <c r="AF22" s="21" t="s">
        <v>74</v>
      </c>
      <c r="AG22" s="21"/>
      <c r="AH22" s="12" t="s">
        <v>75</v>
      </c>
      <c r="AL22" t="s">
        <v>32</v>
      </c>
      <c r="AM22" t="s">
        <v>73</v>
      </c>
      <c r="AN22" s="21" t="s">
        <v>74</v>
      </c>
      <c r="AP22" s="12" t="s">
        <v>76</v>
      </c>
      <c r="AQ22">
        <v>1</v>
      </c>
      <c r="AR22">
        <v>2</v>
      </c>
      <c r="AS22">
        <v>3</v>
      </c>
      <c r="AT22" t="s">
        <v>32</v>
      </c>
      <c r="AU22" t="s">
        <v>73</v>
      </c>
      <c r="AV22" s="21" t="s">
        <v>74</v>
      </c>
      <c r="AX22" s="30" t="s">
        <v>77</v>
      </c>
      <c r="AY22" s="3"/>
      <c r="AZ22" s="3"/>
      <c r="BA22" s="3"/>
      <c r="BB22" s="22" t="s">
        <v>32</v>
      </c>
      <c r="BC22" s="3" t="s">
        <v>73</v>
      </c>
      <c r="BD22" s="23" t="s">
        <v>74</v>
      </c>
    </row>
    <row r="23" spans="3:56" x14ac:dyDescent="0.25">
      <c r="D23">
        <v>1</v>
      </c>
      <c r="E23">
        <v>0</v>
      </c>
      <c r="F23">
        <f>F4*(1-F4)^(6)</f>
        <v>5.314410000000002E-2</v>
      </c>
      <c r="G23">
        <f>E23*F23</f>
        <v>0</v>
      </c>
      <c r="J23">
        <v>0</v>
      </c>
      <c r="Q23">
        <v>0</v>
      </c>
      <c r="R23">
        <f>(1-Q$20)^3</f>
        <v>0.72900000000000009</v>
      </c>
      <c r="T23">
        <v>0</v>
      </c>
      <c r="U23">
        <f>(1-Q$20)^3</f>
        <v>0.72900000000000009</v>
      </c>
      <c r="X23">
        <f>SUM(U23:W23)</f>
        <v>0.72900000000000009</v>
      </c>
      <c r="Z23">
        <v>0</v>
      </c>
      <c r="AA23">
        <f>U23</f>
        <v>0.72900000000000009</v>
      </c>
      <c r="AD23">
        <f>SUM(AA23:AC23)</f>
        <v>0.72900000000000009</v>
      </c>
      <c r="AH23">
        <v>0</v>
      </c>
      <c r="AI23">
        <f>AA23</f>
        <v>0.72900000000000009</v>
      </c>
      <c r="AL23">
        <f>SUM(AI23:AK23)</f>
        <v>0.72900000000000009</v>
      </c>
      <c r="AP23">
        <v>0</v>
      </c>
      <c r="AQ23">
        <f>AI23</f>
        <v>0.72900000000000009</v>
      </c>
      <c r="AT23">
        <f>SUM(AQ23:AS23)</f>
        <v>0.72900000000000009</v>
      </c>
      <c r="AX23" s="5">
        <v>0</v>
      </c>
      <c r="AY23" s="6">
        <f>AQ23</f>
        <v>0.72900000000000009</v>
      </c>
      <c r="AZ23" s="6"/>
      <c r="BA23" s="6"/>
      <c r="BB23" s="24">
        <f>SUM(AY23:BA23)</f>
        <v>0.72900000000000009</v>
      </c>
      <c r="BC23" s="6"/>
      <c r="BD23" s="22"/>
    </row>
    <row r="24" spans="3:56" x14ac:dyDescent="0.25">
      <c r="D24">
        <v>2</v>
      </c>
      <c r="E24">
        <v>0</v>
      </c>
      <c r="F24">
        <f>4*F4^2*(1-F4)^12</f>
        <v>1.1297181459240009E-2</v>
      </c>
      <c r="G24">
        <f t="shared" ref="G24:G28" si="1">E24*F24</f>
        <v>0</v>
      </c>
      <c r="J24">
        <v>1</v>
      </c>
      <c r="L24">
        <f>3*F4*(1-F4)^2</f>
        <v>0.24300000000000005</v>
      </c>
      <c r="Q24">
        <v>1</v>
      </c>
      <c r="R24">
        <f>3*Q$20*(1-Q$20)^2</f>
        <v>0.24300000000000005</v>
      </c>
      <c r="T24">
        <v>1</v>
      </c>
      <c r="U24">
        <f>R24*R23</f>
        <v>0.17714700000000005</v>
      </c>
      <c r="V24">
        <v>0</v>
      </c>
      <c r="W24">
        <v>0</v>
      </c>
      <c r="X24">
        <f>SUM(U24:W24)</f>
        <v>0.17714700000000005</v>
      </c>
      <c r="Z24">
        <v>1</v>
      </c>
      <c r="AA24">
        <f>X23*AA$34</f>
        <v>0.17714700000000005</v>
      </c>
      <c r="AB24">
        <v>0</v>
      </c>
      <c r="AC24">
        <v>0</v>
      </c>
      <c r="AD24">
        <f>SUM(AA24:AC24)</f>
        <v>0.17714700000000005</v>
      </c>
      <c r="AE24">
        <v>0</v>
      </c>
      <c r="AF24">
        <f>AD24-AE24</f>
        <v>0.17714700000000005</v>
      </c>
      <c r="AH24">
        <v>1</v>
      </c>
      <c r="AI24">
        <f>AA23*AA$34</f>
        <v>0.17714700000000005</v>
      </c>
      <c r="AJ24">
        <v>0</v>
      </c>
      <c r="AK24">
        <v>0</v>
      </c>
      <c r="AL24">
        <f t="shared" ref="AL24:AL35" si="2">SUM(AI24:AK24)</f>
        <v>0.17714700000000005</v>
      </c>
      <c r="AM24">
        <v>0</v>
      </c>
      <c r="AN24">
        <f>AL24-AM24</f>
        <v>0.17714700000000005</v>
      </c>
      <c r="AP24">
        <v>1</v>
      </c>
      <c r="AQ24">
        <f>AL23*AA$34</f>
        <v>0.17714700000000005</v>
      </c>
      <c r="AR24">
        <v>0</v>
      </c>
      <c r="AS24">
        <v>0</v>
      </c>
      <c r="AT24">
        <f t="shared" ref="AT24:AT38" si="3">SUM(AQ24:AS24)</f>
        <v>0.17714700000000005</v>
      </c>
      <c r="AU24">
        <v>0</v>
      </c>
      <c r="AV24">
        <f>AT24-AU24</f>
        <v>0.17714700000000005</v>
      </c>
      <c r="AX24" s="5">
        <v>1</v>
      </c>
      <c r="AY24" s="6">
        <f>AT23*$AA$34</f>
        <v>0.17714700000000005</v>
      </c>
      <c r="AZ24" s="6">
        <v>0</v>
      </c>
      <c r="BA24" s="6">
        <v>0</v>
      </c>
      <c r="BB24" s="24">
        <f>SUM(AY24:BA24)</f>
        <v>0.17714700000000005</v>
      </c>
      <c r="BC24" s="6">
        <v>0</v>
      </c>
      <c r="BD24" s="31">
        <f>BB24-BC24</f>
        <v>0.17714700000000005</v>
      </c>
    </row>
    <row r="25" spans="3:56" x14ac:dyDescent="0.25">
      <c r="D25">
        <v>3</v>
      </c>
      <c r="E25">
        <v>0</v>
      </c>
      <c r="F25">
        <f>4*F$4^2*(1-F$4)^12</f>
        <v>1.1297181459240009E-2</v>
      </c>
      <c r="G25">
        <f t="shared" si="1"/>
        <v>0</v>
      </c>
      <c r="J25">
        <v>2</v>
      </c>
      <c r="L25">
        <f>F4^2*(1-F4)*3</f>
        <v>2.700000000000001E-2</v>
      </c>
      <c r="Q25">
        <v>2</v>
      </c>
      <c r="R25">
        <f>3*Q$20^2*(1-Q$20)</f>
        <v>2.7000000000000007E-2</v>
      </c>
      <c r="T25">
        <v>2</v>
      </c>
      <c r="U25">
        <f>7*(Q20*(1-Q20)^2)^2</f>
        <v>4.5927000000000016E-2</v>
      </c>
      <c r="V25">
        <f>R23*3*Q$20^2*(1-Q$20)</f>
        <v>1.9683000000000006E-2</v>
      </c>
      <c r="W25">
        <v>0</v>
      </c>
      <c r="X25">
        <f>SUM(U25:W25)</f>
        <v>6.5610000000000029E-2</v>
      </c>
      <c r="Z25">
        <v>2</v>
      </c>
      <c r="AA25">
        <f t="shared" ref="AA25:AA32" si="4">X24*AA$34</f>
        <v>4.3046721000000024E-2</v>
      </c>
      <c r="AB25">
        <f>X23*AB$34</f>
        <v>1.9683000000000006E-2</v>
      </c>
      <c r="AC25">
        <v>0</v>
      </c>
      <c r="AD25">
        <f t="shared" ref="AD25:AD32" si="5">SUM(AA25:AC25)</f>
        <v>6.272972100000003E-2</v>
      </c>
      <c r="AE25">
        <f>U$20*R23</f>
        <v>9.5659380000000047E-3</v>
      </c>
      <c r="AF25">
        <f t="shared" ref="AF25:AF32" si="6">AD25-AE25</f>
        <v>5.3163783000000027E-2</v>
      </c>
      <c r="AH25">
        <v>2</v>
      </c>
      <c r="AI25">
        <f>AD24*AA$34</f>
        <v>4.3046721000000024E-2</v>
      </c>
      <c r="AJ25">
        <f>AD23*AB$34</f>
        <v>1.9683000000000006E-2</v>
      </c>
      <c r="AK25">
        <v>0</v>
      </c>
      <c r="AL25">
        <f>SUM(AI25:AK25)</f>
        <v>6.272972100000003E-2</v>
      </c>
      <c r="AM25">
        <f>U23*$U$20</f>
        <v>9.5659380000000047E-3</v>
      </c>
      <c r="AN25">
        <f t="shared" ref="AN25:AN35" si="7">AL25-AM25</f>
        <v>5.3163783000000027E-2</v>
      </c>
      <c r="AP25">
        <v>2</v>
      </c>
      <c r="AQ25">
        <f t="shared" ref="AQ25:AQ37" si="8">AL24*AA$34</f>
        <v>4.3046721000000024E-2</v>
      </c>
      <c r="AR25">
        <f>AL23*$AB$34</f>
        <v>1.9683000000000006E-2</v>
      </c>
      <c r="AS25">
        <v>0</v>
      </c>
      <c r="AT25">
        <f t="shared" si="3"/>
        <v>6.272972100000003E-2</v>
      </c>
      <c r="AU25">
        <f>AA23*$U$20</f>
        <v>9.5659380000000047E-3</v>
      </c>
      <c r="AV25">
        <f t="shared" ref="AV25:AV38" si="9">AT25-AU25</f>
        <v>5.3163783000000027E-2</v>
      </c>
      <c r="AX25" s="5">
        <v>2</v>
      </c>
      <c r="AY25" s="6">
        <f t="shared" ref="AY25:AY41" si="10">AT24*$AA$34</f>
        <v>4.3046721000000024E-2</v>
      </c>
      <c r="AZ25" s="6">
        <f>AT23*$AB$34</f>
        <v>1.9683000000000006E-2</v>
      </c>
      <c r="BA25" s="6">
        <v>0</v>
      </c>
      <c r="BB25" s="24">
        <f>SUM(AY25:BA25)</f>
        <v>6.272972100000003E-2</v>
      </c>
      <c r="BC25" s="6">
        <f>AI23*$U$20</f>
        <v>9.5659380000000047E-3</v>
      </c>
      <c r="BD25" s="31">
        <f t="shared" ref="BD25:BD42" si="11">BB25-BC25</f>
        <v>5.3163783000000027E-2</v>
      </c>
    </row>
    <row r="26" spans="3:56" x14ac:dyDescent="0.25">
      <c r="D26">
        <v>4</v>
      </c>
      <c r="E26">
        <f>D26*D4*E4</f>
        <v>40</v>
      </c>
      <c r="F26">
        <f t="shared" ref="F26:F28" si="12">4*F$4^2*(1-F$4)^12</f>
        <v>1.1297181459240009E-2</v>
      </c>
      <c r="G26">
        <f t="shared" si="1"/>
        <v>0.45188725836960036</v>
      </c>
      <c r="J26">
        <v>3</v>
      </c>
      <c r="L26">
        <f>F4^3</f>
        <v>1.0000000000000002E-3</v>
      </c>
      <c r="Q26">
        <v>3</v>
      </c>
      <c r="R26">
        <f>Q$20^3</f>
        <v>1.0000000000000002E-3</v>
      </c>
      <c r="T26">
        <v>3</v>
      </c>
      <c r="U26">
        <f>R25*Q20*(1-Q20)^2</f>
        <v>2.187000000000001E-3</v>
      </c>
      <c r="V26">
        <f>R24*3*Q$20^2*(1-Q$20)</f>
        <v>6.5610000000000017E-3</v>
      </c>
      <c r="W26">
        <f>R23*Q$20^3</f>
        <v>7.2900000000000026E-4</v>
      </c>
      <c r="X26">
        <f>SUM(U26:W26)</f>
        <v>9.4770000000000028E-3</v>
      </c>
      <c r="Z26">
        <v>3</v>
      </c>
      <c r="AA26">
        <f t="shared" si="4"/>
        <v>1.594323000000001E-2</v>
      </c>
      <c r="AB26">
        <f t="shared" ref="AB26:AB32" si="13">X24*AB$34</f>
        <v>4.7829690000000024E-3</v>
      </c>
      <c r="AC26">
        <f>X23*AC$34</f>
        <v>7.2900000000000026E-4</v>
      </c>
      <c r="AD26">
        <f t="shared" si="5"/>
        <v>2.1455199000000012E-2</v>
      </c>
      <c r="AE26">
        <f t="shared" ref="AE26:AE28" si="14">U$20*R24</f>
        <v>3.188646000000002E-3</v>
      </c>
      <c r="AF26">
        <f t="shared" si="6"/>
        <v>1.8266553000000008E-2</v>
      </c>
      <c r="AH26">
        <v>3</v>
      </c>
      <c r="AI26">
        <f t="shared" ref="AI26:AI35" si="15">AD25*AA$34</f>
        <v>1.5243322203000011E-2</v>
      </c>
      <c r="AJ26">
        <f t="shared" ref="AJ26:AJ35" si="16">AD24*AB$34</f>
        <v>4.7829690000000024E-3</v>
      </c>
      <c r="AK26">
        <f>AD23*AC$34</f>
        <v>7.2900000000000026E-4</v>
      </c>
      <c r="AL26">
        <f t="shared" si="2"/>
        <v>2.0755291203000015E-2</v>
      </c>
      <c r="AM26">
        <f t="shared" ref="AM26:AM35" si="17">U24*$U$20</f>
        <v>2.3245229340000018E-3</v>
      </c>
      <c r="AN26">
        <f t="shared" si="7"/>
        <v>1.8430768269000013E-2</v>
      </c>
      <c r="AP26">
        <v>3</v>
      </c>
      <c r="AQ26">
        <f t="shared" si="8"/>
        <v>1.5243322203000011E-2</v>
      </c>
      <c r="AR26">
        <f t="shared" ref="AR26:AR37" si="18">AL24*$AB$34</f>
        <v>4.7829690000000024E-3</v>
      </c>
      <c r="AS26">
        <f>AL23*$AC$34</f>
        <v>7.2900000000000026E-4</v>
      </c>
      <c r="AT26">
        <f t="shared" si="3"/>
        <v>2.0755291203000015E-2</v>
      </c>
      <c r="AU26">
        <f t="shared" ref="AU26:AU38" si="19">AA24*$U$20</f>
        <v>2.3245229340000018E-3</v>
      </c>
      <c r="AV26">
        <f t="shared" si="9"/>
        <v>1.8430768269000013E-2</v>
      </c>
      <c r="AX26" s="5">
        <v>3</v>
      </c>
      <c r="AY26" s="6">
        <f t="shared" si="10"/>
        <v>1.5243322203000011E-2</v>
      </c>
      <c r="AZ26" s="6">
        <f t="shared" ref="AZ26:AZ41" si="20">AT24*$AB$34</f>
        <v>4.7829690000000024E-3</v>
      </c>
      <c r="BA26" s="6">
        <f>AT23*$AC$34</f>
        <v>7.2900000000000026E-4</v>
      </c>
      <c r="BB26" s="24">
        <f>SUM(AY26:BA26)</f>
        <v>2.0755291203000015E-2</v>
      </c>
      <c r="BC26" s="6">
        <f t="shared" ref="BC26:BC35" si="21">AI24*$U$20</f>
        <v>2.3245229340000018E-3</v>
      </c>
      <c r="BD26" s="31">
        <f t="shared" si="11"/>
        <v>1.8430768269000013E-2</v>
      </c>
    </row>
    <row r="27" spans="3:56" x14ac:dyDescent="0.25">
      <c r="D27">
        <v>5</v>
      </c>
      <c r="E27">
        <f>D27*D5*E5</f>
        <v>50</v>
      </c>
      <c r="F27">
        <f t="shared" si="12"/>
        <v>1.1297181459240009E-2</v>
      </c>
      <c r="G27">
        <f t="shared" si="1"/>
        <v>0.56485907296200044</v>
      </c>
      <c r="J27">
        <v>4</v>
      </c>
      <c r="L27">
        <v>0</v>
      </c>
      <c r="T27">
        <v>4</v>
      </c>
      <c r="U27">
        <f>R26*Q20*(1-Q20)^2</f>
        <v>8.1000000000000031E-5</v>
      </c>
      <c r="V27">
        <f t="shared" ref="V27:V28" si="22">R25*3*Q$20^2*(1-Q$20)</f>
        <v>7.2900000000000026E-4</v>
      </c>
      <c r="W27">
        <f t="shared" ref="W27:W29" si="23">R24*Q$20^3</f>
        <v>2.4300000000000011E-4</v>
      </c>
      <c r="X27" s="11">
        <f>SUM(U27:W27)</f>
        <v>1.0530000000000003E-3</v>
      </c>
      <c r="Y27" s="11"/>
      <c r="Z27">
        <v>4</v>
      </c>
      <c r="AA27">
        <f t="shared" si="4"/>
        <v>2.3029110000000012E-3</v>
      </c>
      <c r="AB27">
        <f t="shared" si="13"/>
        <v>1.7714700000000013E-3</v>
      </c>
      <c r="AC27">
        <f t="shared" ref="AC27:AC32" si="24">X24*AC$34</f>
        <v>1.7714700000000008E-4</v>
      </c>
      <c r="AD27" s="11">
        <f t="shared" si="5"/>
        <v>4.2515280000000027E-3</v>
      </c>
      <c r="AE27">
        <f t="shared" si="14"/>
        <v>3.5429400000000022E-4</v>
      </c>
      <c r="AF27">
        <f t="shared" si="6"/>
        <v>3.8972340000000025E-3</v>
      </c>
      <c r="AH27">
        <v>4</v>
      </c>
      <c r="AI27">
        <f t="shared" si="15"/>
        <v>5.213613357000004E-3</v>
      </c>
      <c r="AJ27">
        <f t="shared" si="16"/>
        <v>1.6937024670000012E-3</v>
      </c>
      <c r="AK27">
        <f t="shared" ref="AK27:AK35" si="25">AD24*AC$34</f>
        <v>1.7714700000000008E-4</v>
      </c>
      <c r="AL27" s="11">
        <f t="shared" si="2"/>
        <v>7.0844628240000051E-3</v>
      </c>
      <c r="AM27">
        <f t="shared" si="17"/>
        <v>6.0265409400000049E-4</v>
      </c>
      <c r="AN27">
        <f t="shared" si="7"/>
        <v>6.4818087300000044E-3</v>
      </c>
      <c r="AO27" s="11"/>
      <c r="AP27">
        <v>4</v>
      </c>
      <c r="AQ27">
        <f t="shared" si="8"/>
        <v>5.0435357623290046E-3</v>
      </c>
      <c r="AR27">
        <f t="shared" si="18"/>
        <v>1.6937024670000012E-3</v>
      </c>
      <c r="AS27">
        <f t="shared" ref="AS27:AS38" si="26">AL24*$AC$34</f>
        <v>1.7714700000000008E-4</v>
      </c>
      <c r="AT27" s="11">
        <f t="shared" si="3"/>
        <v>6.9143852293290058E-3</v>
      </c>
      <c r="AU27">
        <f t="shared" si="19"/>
        <v>5.648590729620005E-4</v>
      </c>
      <c r="AV27">
        <f t="shared" si="9"/>
        <v>6.3495261563670056E-3</v>
      </c>
      <c r="AW27" s="11"/>
      <c r="AX27" s="5">
        <v>4</v>
      </c>
      <c r="AY27" s="6">
        <f t="shared" si="10"/>
        <v>5.0435357623290046E-3</v>
      </c>
      <c r="AZ27" s="6">
        <f t="shared" si="20"/>
        <v>1.6937024670000012E-3</v>
      </c>
      <c r="BA27" s="6">
        <f t="shared" ref="BA27:BA41" si="27">AT24*$AC$34</f>
        <v>1.7714700000000008E-4</v>
      </c>
      <c r="BB27" s="25">
        <f>SUM(AY27:BA27)</f>
        <v>6.9143852293290058E-3</v>
      </c>
      <c r="BC27" s="6">
        <f t="shared" si="21"/>
        <v>5.648590729620005E-4</v>
      </c>
      <c r="BD27" s="31">
        <f t="shared" si="11"/>
        <v>6.3495261563670056E-3</v>
      </c>
    </row>
    <row r="28" spans="3:56" x14ac:dyDescent="0.25">
      <c r="D28">
        <v>6</v>
      </c>
      <c r="E28">
        <f>D28*D6*E6</f>
        <v>60</v>
      </c>
      <c r="F28">
        <f t="shared" si="12"/>
        <v>1.1297181459240009E-2</v>
      </c>
      <c r="G28">
        <f t="shared" si="1"/>
        <v>0.67783088755440057</v>
      </c>
      <c r="T28">
        <v>5</v>
      </c>
      <c r="U28">
        <v>0</v>
      </c>
      <c r="V28">
        <f t="shared" si="22"/>
        <v>2.7000000000000013E-5</v>
      </c>
      <c r="W28">
        <f t="shared" si="23"/>
        <v>2.7000000000000013E-5</v>
      </c>
      <c r="X28" s="11">
        <f>SUM(U28:W28)</f>
        <v>5.4000000000000025E-5</v>
      </c>
      <c r="Y28" s="11"/>
      <c r="Z28">
        <v>5</v>
      </c>
      <c r="AA28">
        <f t="shared" si="4"/>
        <v>2.5587900000000014E-4</v>
      </c>
      <c r="AB28">
        <f t="shared" si="13"/>
        <v>2.5587900000000014E-4</v>
      </c>
      <c r="AC28">
        <f t="shared" si="24"/>
        <v>6.5610000000000044E-5</v>
      </c>
      <c r="AD28" s="11">
        <f t="shared" si="5"/>
        <v>5.773680000000003E-4</v>
      </c>
      <c r="AE28">
        <f t="shared" si="14"/>
        <v>1.3122000000000008E-5</v>
      </c>
      <c r="AF28">
        <f t="shared" si="6"/>
        <v>5.6424600000000034E-4</v>
      </c>
      <c r="AH28">
        <v>5</v>
      </c>
      <c r="AI28">
        <f t="shared" si="15"/>
        <v>1.0331213040000009E-3</v>
      </c>
      <c r="AJ28">
        <f t="shared" si="16"/>
        <v>5.7929037300000045E-4</v>
      </c>
      <c r="AK28">
        <f t="shared" si="25"/>
        <v>6.2729721000000048E-5</v>
      </c>
      <c r="AL28" s="11">
        <f t="shared" si="2"/>
        <v>1.6751413980000014E-3</v>
      </c>
      <c r="AM28">
        <f t="shared" si="17"/>
        <v>2.8697814000000024E-5</v>
      </c>
      <c r="AN28">
        <f t="shared" si="7"/>
        <v>1.6464435840000014E-3</v>
      </c>
      <c r="AO28" s="11"/>
      <c r="AP28">
        <v>5</v>
      </c>
      <c r="AQ28">
        <f t="shared" si="8"/>
        <v>1.7215244662320017E-3</v>
      </c>
      <c r="AR28">
        <f t="shared" si="18"/>
        <v>5.6039286248100052E-4</v>
      </c>
      <c r="AS28">
        <f t="shared" si="26"/>
        <v>6.2729721000000048E-5</v>
      </c>
      <c r="AT28" s="11">
        <f t="shared" si="3"/>
        <v>2.3446470497130024E-3</v>
      </c>
      <c r="AU28">
        <f t="shared" si="19"/>
        <v>2.0920706406000022E-4</v>
      </c>
      <c r="AV28">
        <f t="shared" si="9"/>
        <v>2.1354399856530022E-3</v>
      </c>
      <c r="AW28" s="11"/>
      <c r="AX28" s="5">
        <v>5</v>
      </c>
      <c r="AY28" s="6">
        <f t="shared" si="10"/>
        <v>1.6801956107269488E-3</v>
      </c>
      <c r="AZ28" s="6">
        <f t="shared" si="20"/>
        <v>5.6039286248100052E-4</v>
      </c>
      <c r="BA28" s="6">
        <f t="shared" si="27"/>
        <v>6.2729721000000048E-5</v>
      </c>
      <c r="BB28" s="25">
        <f>SUM(AY28:BA28)</f>
        <v>2.3033181942079496E-3</v>
      </c>
      <c r="BC28" s="6">
        <f t="shared" si="21"/>
        <v>2.0002287394776624E-4</v>
      </c>
      <c r="BD28" s="31">
        <f t="shared" si="11"/>
        <v>2.1032953202601832E-3</v>
      </c>
    </row>
    <row r="29" spans="3:56" x14ac:dyDescent="0.25">
      <c r="C29" t="s">
        <v>28</v>
      </c>
      <c r="F29">
        <f>SUM(F23:F28)</f>
        <v>0.10963000729620007</v>
      </c>
      <c r="G29">
        <f>SUM(G23:G28)</f>
        <v>1.6945772188860013</v>
      </c>
      <c r="T29">
        <v>6</v>
      </c>
      <c r="U29">
        <v>0</v>
      </c>
      <c r="V29">
        <v>0</v>
      </c>
      <c r="W29">
        <f t="shared" si="23"/>
        <v>1.0000000000000004E-6</v>
      </c>
      <c r="X29" s="11">
        <f>SUM(U29:W29)</f>
        <v>1.0000000000000004E-6</v>
      </c>
      <c r="Y29" s="11"/>
      <c r="Z29">
        <v>6</v>
      </c>
      <c r="AA29">
        <f t="shared" si="4"/>
        <v>1.3122000000000009E-5</v>
      </c>
      <c r="AB29">
        <f t="shared" si="13"/>
        <v>2.8431000000000016E-5</v>
      </c>
      <c r="AC29">
        <f t="shared" si="24"/>
        <v>9.4770000000000043E-6</v>
      </c>
      <c r="AD29" s="11">
        <f t="shared" si="5"/>
        <v>5.1030000000000031E-5</v>
      </c>
      <c r="AE29" s="11">
        <v>0</v>
      </c>
      <c r="AF29">
        <f t="shared" si="6"/>
        <v>5.1030000000000031E-5</v>
      </c>
      <c r="AH29">
        <v>6</v>
      </c>
      <c r="AI29">
        <f t="shared" si="15"/>
        <v>1.4030042400000009E-4</v>
      </c>
      <c r="AJ29">
        <f t="shared" si="16"/>
        <v>1.1479125600000009E-4</v>
      </c>
      <c r="AK29">
        <f t="shared" si="25"/>
        <v>2.1455199000000015E-5</v>
      </c>
      <c r="AL29" s="11">
        <f t="shared" si="2"/>
        <v>2.7654687900000019E-4</v>
      </c>
      <c r="AM29">
        <f t="shared" si="17"/>
        <v>1.0628820000000008E-6</v>
      </c>
      <c r="AN29">
        <f t="shared" si="7"/>
        <v>2.7548399700000017E-4</v>
      </c>
      <c r="AO29" s="11"/>
      <c r="AP29">
        <v>6</v>
      </c>
      <c r="AQ29">
        <f t="shared" si="8"/>
        <v>4.0705935971400043E-4</v>
      </c>
      <c r="AR29">
        <f t="shared" si="18"/>
        <v>1.9128049624800018E-4</v>
      </c>
      <c r="AS29">
        <f t="shared" si="26"/>
        <v>2.0755291203000021E-5</v>
      </c>
      <c r="AT29" s="11">
        <f t="shared" si="3"/>
        <v>6.1909514716500063E-4</v>
      </c>
      <c r="AU29">
        <f t="shared" si="19"/>
        <v>3.0218798142000029E-5</v>
      </c>
      <c r="AV29">
        <f t="shared" si="9"/>
        <v>5.8887634902300061E-4</v>
      </c>
      <c r="AW29" s="11"/>
      <c r="AX29" s="5">
        <v>6</v>
      </c>
      <c r="AY29" s="6">
        <f t="shared" si="10"/>
        <v>5.6974923308025967E-4</v>
      </c>
      <c r="AZ29" s="6">
        <f t="shared" si="20"/>
        <v>1.8668840119188319E-4</v>
      </c>
      <c r="BA29" s="6">
        <f t="shared" si="27"/>
        <v>2.0755291203000021E-5</v>
      </c>
      <c r="BB29" s="25">
        <f>SUM(AY29:BA29)</f>
        <v>7.7719292547514282E-4</v>
      </c>
      <c r="BC29" s="6">
        <f t="shared" si="21"/>
        <v>6.841303447055408E-5</v>
      </c>
      <c r="BD29" s="31">
        <f t="shared" si="11"/>
        <v>7.0877989100458878E-4</v>
      </c>
    </row>
    <row r="30" spans="3:56" x14ac:dyDescent="0.25">
      <c r="Z30">
        <v>7</v>
      </c>
      <c r="AA30">
        <f t="shared" si="4"/>
        <v>2.4300000000000015E-7</v>
      </c>
      <c r="AB30">
        <f t="shared" si="13"/>
        <v>1.4580000000000011E-6</v>
      </c>
      <c r="AC30">
        <f t="shared" si="24"/>
        <v>1.0530000000000005E-6</v>
      </c>
      <c r="AD30" s="11">
        <f t="shared" si="5"/>
        <v>2.7540000000000019E-6</v>
      </c>
      <c r="AE30" s="11">
        <v>0</v>
      </c>
      <c r="AF30">
        <f t="shared" si="6"/>
        <v>2.7540000000000019E-6</v>
      </c>
      <c r="AH30">
        <v>7</v>
      </c>
      <c r="AI30">
        <f t="shared" si="15"/>
        <v>1.240029000000001E-5</v>
      </c>
      <c r="AJ30">
        <f t="shared" si="16"/>
        <v>1.5588936000000011E-5</v>
      </c>
      <c r="AK30">
        <f t="shared" si="25"/>
        <v>4.251528000000004E-6</v>
      </c>
      <c r="AL30" s="11">
        <f t="shared" si="2"/>
        <v>3.2240754000000026E-5</v>
      </c>
      <c r="AM30">
        <f t="shared" si="17"/>
        <v>0</v>
      </c>
      <c r="AN30">
        <f t="shared" si="7"/>
        <v>3.2240754000000026E-5</v>
      </c>
      <c r="AO30" s="11"/>
      <c r="AP30">
        <v>7</v>
      </c>
      <c r="AQ30">
        <f t="shared" si="8"/>
        <v>6.7200891597000054E-5</v>
      </c>
      <c r="AR30">
        <f t="shared" si="18"/>
        <v>4.5228817746000053E-5</v>
      </c>
      <c r="AS30">
        <f t="shared" si="26"/>
        <v>7.0844628240000071E-6</v>
      </c>
      <c r="AT30" s="11">
        <f t="shared" si="3"/>
        <v>1.1951417216700011E-4</v>
      </c>
      <c r="AU30">
        <f t="shared" si="19"/>
        <v>3.3576442380000034E-6</v>
      </c>
      <c r="AV30">
        <f t="shared" si="9"/>
        <v>1.1615652792900011E-4</v>
      </c>
      <c r="AW30" s="11"/>
      <c r="AX30" s="5">
        <v>7</v>
      </c>
      <c r="AY30" s="6">
        <f t="shared" si="10"/>
        <v>1.5044012076109519E-4</v>
      </c>
      <c r="AZ30" s="6">
        <f t="shared" si="20"/>
        <v>6.3305470342251086E-5</v>
      </c>
      <c r="BA30" s="6">
        <f t="shared" si="27"/>
        <v>6.914385229329007E-6</v>
      </c>
      <c r="BB30" s="25">
        <f>SUM(AY30:BA30)</f>
        <v>2.2065997633267527E-4</v>
      </c>
      <c r="BC30" s="6">
        <f t="shared" si="21"/>
        <v>1.3556617751088017E-5</v>
      </c>
      <c r="BD30" s="31">
        <f t="shared" si="11"/>
        <v>2.0710335858158726E-4</v>
      </c>
    </row>
    <row r="31" spans="3:56" x14ac:dyDescent="0.25">
      <c r="C31" t="s">
        <v>17</v>
      </c>
      <c r="D31" t="s">
        <v>19</v>
      </c>
      <c r="E31" t="s">
        <v>20</v>
      </c>
      <c r="F31" s="1" t="s">
        <v>21</v>
      </c>
      <c r="G31" t="s">
        <v>27</v>
      </c>
      <c r="Z31">
        <v>8</v>
      </c>
      <c r="AA31">
        <f t="shared" si="4"/>
        <v>0</v>
      </c>
      <c r="AB31">
        <f t="shared" si="13"/>
        <v>2.7000000000000017E-8</v>
      </c>
      <c r="AC31">
        <f t="shared" si="24"/>
        <v>5.400000000000004E-8</v>
      </c>
      <c r="AD31" s="11">
        <f t="shared" si="5"/>
        <v>8.100000000000005E-8</v>
      </c>
      <c r="AE31" s="11">
        <v>0</v>
      </c>
      <c r="AF31">
        <f t="shared" si="6"/>
        <v>8.100000000000005E-8</v>
      </c>
      <c r="AH31">
        <v>8</v>
      </c>
      <c r="AI31">
        <f t="shared" si="15"/>
        <v>6.6922200000000059E-7</v>
      </c>
      <c r="AJ31">
        <f t="shared" si="16"/>
        <v>1.3778100000000011E-6</v>
      </c>
      <c r="AK31">
        <f t="shared" si="25"/>
        <v>5.7736800000000046E-7</v>
      </c>
      <c r="AL31" s="11">
        <f t="shared" si="2"/>
        <v>2.6244000000000024E-6</v>
      </c>
      <c r="AM31">
        <f t="shared" si="17"/>
        <v>0</v>
      </c>
      <c r="AN31">
        <f t="shared" si="7"/>
        <v>2.6244000000000024E-6</v>
      </c>
      <c r="AO31" s="11"/>
      <c r="AP31">
        <v>8</v>
      </c>
      <c r="AQ31">
        <f t="shared" si="8"/>
        <v>7.8345032220000078E-6</v>
      </c>
      <c r="AR31">
        <f t="shared" si="18"/>
        <v>7.4667657330000071E-6</v>
      </c>
      <c r="AS31">
        <f t="shared" si="26"/>
        <v>1.6751413980000018E-6</v>
      </c>
      <c r="AT31" s="11">
        <f t="shared" si="3"/>
        <v>1.6976410353000018E-5</v>
      </c>
      <c r="AU31">
        <f t="shared" si="19"/>
        <v>1.7218688400000019E-7</v>
      </c>
      <c r="AV31">
        <f t="shared" si="9"/>
        <v>1.6804223469000019E-5</v>
      </c>
      <c r="AW31" s="11"/>
      <c r="AX31" s="5">
        <v>8</v>
      </c>
      <c r="AY31" s="6">
        <f t="shared" si="10"/>
        <v>2.9041943836581033E-5</v>
      </c>
      <c r="AZ31" s="6">
        <f t="shared" si="20"/>
        <v>1.6715568973455022E-5</v>
      </c>
      <c r="BA31" s="6">
        <f t="shared" si="27"/>
        <v>2.344647049713003E-6</v>
      </c>
      <c r="BB31" s="25">
        <f>SUM(AY31:BA31)</f>
        <v>4.8102159859749056E-5</v>
      </c>
      <c r="BC31" s="6">
        <f t="shared" si="21"/>
        <v>1.8410221637280018E-6</v>
      </c>
      <c r="BD31" s="31">
        <f t="shared" si="11"/>
        <v>4.6261137696021052E-5</v>
      </c>
    </row>
    <row r="32" spans="3:56" x14ac:dyDescent="0.25">
      <c r="D32">
        <v>1</v>
      </c>
      <c r="E32">
        <v>0</v>
      </c>
      <c r="F32">
        <v>0</v>
      </c>
      <c r="G32">
        <f>E32*F32</f>
        <v>0</v>
      </c>
      <c r="Z32">
        <v>9</v>
      </c>
      <c r="AA32">
        <f t="shared" si="4"/>
        <v>0</v>
      </c>
      <c r="AB32">
        <f t="shared" si="13"/>
        <v>0</v>
      </c>
      <c r="AC32">
        <f t="shared" si="24"/>
        <v>1.0000000000000007E-9</v>
      </c>
      <c r="AD32" s="11">
        <f t="shared" si="5"/>
        <v>1.0000000000000007E-9</v>
      </c>
      <c r="AE32" s="11">
        <v>0</v>
      </c>
      <c r="AF32">
        <f t="shared" si="6"/>
        <v>1.0000000000000007E-9</v>
      </c>
      <c r="AH32">
        <v>9</v>
      </c>
      <c r="AI32">
        <f t="shared" si="15"/>
        <v>1.9683000000000015E-8</v>
      </c>
      <c r="AJ32">
        <f t="shared" si="16"/>
        <v>7.4358000000000076E-8</v>
      </c>
      <c r="AK32">
        <f t="shared" si="25"/>
        <v>5.1030000000000041E-8</v>
      </c>
      <c r="AL32" s="11">
        <f t="shared" si="2"/>
        <v>1.4507100000000015E-7</v>
      </c>
      <c r="AM32">
        <f t="shared" si="17"/>
        <v>0</v>
      </c>
      <c r="AN32">
        <f t="shared" si="7"/>
        <v>1.4507100000000015E-7</v>
      </c>
      <c r="AO32" s="11"/>
      <c r="AP32">
        <v>9</v>
      </c>
      <c r="AQ32">
        <f t="shared" si="8"/>
        <v>6.3772920000000073E-7</v>
      </c>
      <c r="AR32">
        <f t="shared" si="18"/>
        <v>8.7050035800000095E-7</v>
      </c>
      <c r="AS32">
        <f t="shared" si="26"/>
        <v>2.7654687900000024E-7</v>
      </c>
      <c r="AT32" s="11">
        <f t="shared" si="3"/>
        <v>1.7847764370000019E-6</v>
      </c>
      <c r="AU32">
        <f t="shared" si="19"/>
        <v>3.1886460000000034E-9</v>
      </c>
      <c r="AV32">
        <f t="shared" si="9"/>
        <v>1.781587791000002E-6</v>
      </c>
      <c r="AW32" s="11"/>
      <c r="AX32" s="5">
        <v>9</v>
      </c>
      <c r="AY32" s="6">
        <f t="shared" si="10"/>
        <v>4.1252677157790052E-6</v>
      </c>
      <c r="AZ32" s="6">
        <f t="shared" si="20"/>
        <v>3.2268826485090038E-6</v>
      </c>
      <c r="BA32" s="6">
        <f t="shared" si="27"/>
        <v>6.1909514716500075E-7</v>
      </c>
      <c r="BB32" s="25">
        <f>SUM(AY32:BA32)</f>
        <v>7.9712455114530089E-6</v>
      </c>
      <c r="BC32" s="6">
        <f t="shared" si="21"/>
        <v>1.6271660538000019E-7</v>
      </c>
      <c r="BD32" s="31">
        <f t="shared" si="11"/>
        <v>7.8085289060730086E-6</v>
      </c>
    </row>
    <row r="33" spans="1:56" x14ac:dyDescent="0.25">
      <c r="D33">
        <v>2</v>
      </c>
      <c r="E33">
        <v>0</v>
      </c>
      <c r="F33">
        <v>0</v>
      </c>
      <c r="G33">
        <f t="shared" ref="G33:G37" si="28">E33*F33</f>
        <v>0</v>
      </c>
      <c r="AH33">
        <v>10</v>
      </c>
      <c r="AI33">
        <f t="shared" si="15"/>
        <v>2.4300000000000019E-10</v>
      </c>
      <c r="AJ33">
        <f t="shared" si="16"/>
        <v>2.1870000000000021E-9</v>
      </c>
      <c r="AK33">
        <f t="shared" si="25"/>
        <v>2.7540000000000027E-9</v>
      </c>
      <c r="AL33" s="11">
        <f t="shared" si="2"/>
        <v>5.1840000000000053E-9</v>
      </c>
      <c r="AM33">
        <f t="shared" si="17"/>
        <v>0</v>
      </c>
      <c r="AN33">
        <f t="shared" si="7"/>
        <v>5.1840000000000053E-9</v>
      </c>
      <c r="AO33" s="11"/>
      <c r="AP33">
        <v>10</v>
      </c>
      <c r="AQ33">
        <f t="shared" si="8"/>
        <v>3.5252253000000041E-8</v>
      </c>
      <c r="AR33">
        <f t="shared" si="18"/>
        <v>7.0858800000000081E-8</v>
      </c>
      <c r="AS33">
        <f t="shared" si="26"/>
        <v>3.2240754000000031E-8</v>
      </c>
      <c r="AT33" s="11">
        <f t="shared" si="3"/>
        <v>1.3835180700000017E-7</v>
      </c>
      <c r="AU33">
        <f t="shared" si="19"/>
        <v>0</v>
      </c>
      <c r="AV33">
        <f t="shared" si="9"/>
        <v>1.3835180700000017E-7</v>
      </c>
      <c r="AW33" s="11"/>
      <c r="AX33" s="5">
        <v>10</v>
      </c>
      <c r="AY33" s="6">
        <f t="shared" si="10"/>
        <v>4.3370067419100057E-7</v>
      </c>
      <c r="AZ33" s="6">
        <f t="shared" si="20"/>
        <v>4.583630795310006E-7</v>
      </c>
      <c r="BA33" s="6">
        <f t="shared" si="27"/>
        <v>1.1951417216700013E-7</v>
      </c>
      <c r="BB33" s="25">
        <f>SUM(AY33:BA33)</f>
        <v>1.0115779258890014E-6</v>
      </c>
      <c r="BC33" s="6">
        <f t="shared" si="21"/>
        <v>8.7815310840000108E-9</v>
      </c>
      <c r="BD33" s="31">
        <f t="shared" si="11"/>
        <v>1.0027963948050013E-6</v>
      </c>
    </row>
    <row r="34" spans="1:56" x14ac:dyDescent="0.25">
      <c r="D34">
        <v>3</v>
      </c>
      <c r="E34">
        <v>0</v>
      </c>
      <c r="F34">
        <v>0</v>
      </c>
      <c r="G34">
        <f t="shared" si="28"/>
        <v>0</v>
      </c>
      <c r="Z34" t="s">
        <v>31</v>
      </c>
      <c r="AA34">
        <f>3*$Q$20*(1-$Q$20)^2</f>
        <v>0.24300000000000005</v>
      </c>
      <c r="AB34">
        <f>3*$Q$20^2*(1-$Q$20)</f>
        <v>2.7000000000000007E-2</v>
      </c>
      <c r="AC34">
        <f>$Q$20^3</f>
        <v>1.0000000000000002E-3</v>
      </c>
      <c r="AH34">
        <v>11</v>
      </c>
      <c r="AI34">
        <f t="shared" si="15"/>
        <v>0</v>
      </c>
      <c r="AJ34">
        <f t="shared" si="16"/>
        <v>2.7000000000000026E-11</v>
      </c>
      <c r="AK34">
        <f t="shared" si="25"/>
        <v>8.1000000000000069E-11</v>
      </c>
      <c r="AL34" s="11">
        <f t="shared" si="2"/>
        <v>1.0800000000000009E-10</v>
      </c>
      <c r="AM34">
        <f t="shared" si="17"/>
        <v>0</v>
      </c>
      <c r="AN34">
        <f t="shared" si="7"/>
        <v>1.0800000000000009E-10</v>
      </c>
      <c r="AO34" s="11"/>
      <c r="AP34">
        <v>11</v>
      </c>
      <c r="AQ34">
        <f t="shared" si="8"/>
        <v>1.2597120000000015E-9</v>
      </c>
      <c r="AR34">
        <f t="shared" si="18"/>
        <v>3.9169170000000046E-9</v>
      </c>
      <c r="AS34">
        <f t="shared" si="26"/>
        <v>2.6244000000000031E-9</v>
      </c>
      <c r="AT34" s="11">
        <f t="shared" si="3"/>
        <v>7.8010290000000091E-9</v>
      </c>
      <c r="AU34">
        <f t="shared" si="19"/>
        <v>0</v>
      </c>
      <c r="AV34">
        <f t="shared" si="9"/>
        <v>7.8010290000000091E-9</v>
      </c>
      <c r="AW34" s="11"/>
      <c r="AX34" s="5">
        <v>11</v>
      </c>
      <c r="AY34" s="6">
        <f t="shared" si="10"/>
        <v>3.3619489101000048E-8</v>
      </c>
      <c r="AZ34" s="6">
        <f t="shared" si="20"/>
        <v>4.8188963799000065E-8</v>
      </c>
      <c r="BA34" s="6">
        <f t="shared" si="27"/>
        <v>1.6976410353000022E-8</v>
      </c>
      <c r="BB34" s="25">
        <f>SUM(AY34:BA34)</f>
        <v>9.8784863253000139E-8</v>
      </c>
      <c r="BC34" s="6">
        <f t="shared" si="21"/>
        <v>2.5828032600000032E-10</v>
      </c>
      <c r="BD34" s="31">
        <f t="shared" si="11"/>
        <v>9.8526582927000135E-8</v>
      </c>
    </row>
    <row r="35" spans="1:56" x14ac:dyDescent="0.25">
      <c r="D35">
        <v>4</v>
      </c>
      <c r="E35" s="12">
        <v>40</v>
      </c>
      <c r="F35" s="12">
        <f>R40</f>
        <v>0.14561136928852861</v>
      </c>
      <c r="G35" s="12">
        <f t="shared" si="28"/>
        <v>5.8244547715411441</v>
      </c>
      <c r="AH35">
        <v>12</v>
      </c>
      <c r="AI35">
        <f t="shared" si="15"/>
        <v>0</v>
      </c>
      <c r="AJ35">
        <f t="shared" si="16"/>
        <v>0</v>
      </c>
      <c r="AK35">
        <f t="shared" si="25"/>
        <v>1.000000000000001E-12</v>
      </c>
      <c r="AL35" s="11">
        <f t="shared" si="2"/>
        <v>1.000000000000001E-12</v>
      </c>
      <c r="AM35">
        <f t="shared" si="17"/>
        <v>0</v>
      </c>
      <c r="AN35">
        <f t="shared" si="7"/>
        <v>1.000000000000001E-12</v>
      </c>
      <c r="AO35" s="11"/>
      <c r="AP35">
        <v>12</v>
      </c>
      <c r="AQ35">
        <f t="shared" si="8"/>
        <v>2.6244000000000029E-11</v>
      </c>
      <c r="AR35">
        <f t="shared" si="18"/>
        <v>1.3996800000000017E-10</v>
      </c>
      <c r="AS35">
        <f t="shared" si="26"/>
        <v>1.4507100000000019E-10</v>
      </c>
      <c r="AT35" s="11">
        <f t="shared" si="3"/>
        <v>3.1128300000000042E-10</v>
      </c>
      <c r="AU35">
        <f t="shared" si="19"/>
        <v>0</v>
      </c>
      <c r="AV35">
        <f t="shared" si="9"/>
        <v>3.1128300000000042E-10</v>
      </c>
      <c r="AW35" s="11"/>
      <c r="AX35" s="5">
        <v>12</v>
      </c>
      <c r="AY35" s="6">
        <f t="shared" si="10"/>
        <v>1.8956500470000026E-9</v>
      </c>
      <c r="AZ35" s="6">
        <f t="shared" si="20"/>
        <v>3.7354987890000052E-9</v>
      </c>
      <c r="BA35" s="6">
        <f t="shared" si="27"/>
        <v>1.7847764370000024E-9</v>
      </c>
      <c r="BB35" s="25">
        <f>SUM(AY35:BA35)</f>
        <v>7.4159252730000102E-9</v>
      </c>
      <c r="BC35" s="6">
        <f t="shared" si="21"/>
        <v>3.1886460000000039E-12</v>
      </c>
      <c r="BD35" s="31">
        <f t="shared" si="11"/>
        <v>7.4127366270000102E-9</v>
      </c>
    </row>
    <row r="36" spans="1:56" x14ac:dyDescent="0.25">
      <c r="D36">
        <v>5</v>
      </c>
      <c r="E36" s="12">
        <v>50</v>
      </c>
      <c r="F36" s="12">
        <f t="shared" ref="F36:F37" si="29">R41</f>
        <v>4.3656052249537246E-2</v>
      </c>
      <c r="G36" s="12">
        <f t="shared" si="28"/>
        <v>2.1828026124768622</v>
      </c>
      <c r="AP36">
        <v>13</v>
      </c>
      <c r="AQ36">
        <f t="shared" si="8"/>
        <v>2.4300000000000028E-13</v>
      </c>
      <c r="AR36">
        <f t="shared" si="18"/>
        <v>2.9160000000000033E-12</v>
      </c>
      <c r="AS36">
        <f t="shared" si="26"/>
        <v>5.1840000000000062E-12</v>
      </c>
      <c r="AT36" s="11">
        <f t="shared" si="3"/>
        <v>8.34300000000001E-12</v>
      </c>
      <c r="AU36">
        <v>0</v>
      </c>
      <c r="AV36">
        <f t="shared" si="9"/>
        <v>8.34300000000001E-12</v>
      </c>
      <c r="AW36" s="11"/>
      <c r="AX36" s="5">
        <v>13</v>
      </c>
      <c r="AY36" s="6">
        <f t="shared" si="10"/>
        <v>7.564176900000012E-11</v>
      </c>
      <c r="AZ36" s="6">
        <f t="shared" si="20"/>
        <v>2.106277830000003E-10</v>
      </c>
      <c r="BA36" s="6">
        <f t="shared" si="27"/>
        <v>1.3835180700000019E-10</v>
      </c>
      <c r="BB36" s="25">
        <f>SUM(AY36:BA36)</f>
        <v>4.2462135900000066E-10</v>
      </c>
      <c r="BC36" s="6">
        <v>0</v>
      </c>
      <c r="BD36" s="31">
        <f t="shared" si="11"/>
        <v>4.2462135900000066E-10</v>
      </c>
    </row>
    <row r="37" spans="1:56" x14ac:dyDescent="0.25">
      <c r="D37">
        <v>6</v>
      </c>
      <c r="E37" s="12">
        <v>60</v>
      </c>
      <c r="F37" s="12">
        <f t="shared" si="29"/>
        <v>1.4655944720255365E-2</v>
      </c>
      <c r="G37" s="12">
        <f t="shared" si="28"/>
        <v>0.8793566832153219</v>
      </c>
      <c r="AP37">
        <v>14</v>
      </c>
      <c r="AQ37">
        <f t="shared" si="8"/>
        <v>0</v>
      </c>
      <c r="AR37">
        <f t="shared" si="18"/>
        <v>2.7000000000000033E-14</v>
      </c>
      <c r="AS37">
        <f t="shared" si="26"/>
        <v>1.0800000000000012E-13</v>
      </c>
      <c r="AT37" s="11">
        <f t="shared" si="3"/>
        <v>1.3500000000000016E-13</v>
      </c>
      <c r="AU37">
        <f t="shared" si="19"/>
        <v>0</v>
      </c>
      <c r="AV37">
        <f t="shared" si="9"/>
        <v>1.3500000000000016E-13</v>
      </c>
      <c r="AW37" s="11"/>
      <c r="AX37" s="5">
        <v>14</v>
      </c>
      <c r="AY37" s="6">
        <f t="shared" si="10"/>
        <v>2.0273490000000029E-12</v>
      </c>
      <c r="AZ37" s="6">
        <f t="shared" si="20"/>
        <v>8.4046410000000131E-12</v>
      </c>
      <c r="BA37" s="6">
        <f t="shared" si="27"/>
        <v>7.8010290000000107E-12</v>
      </c>
      <c r="BB37" s="25">
        <f>SUM(AY37:BA37)</f>
        <v>1.8233019000000028E-11</v>
      </c>
      <c r="BC37" s="6">
        <f t="shared" ref="BC37:BC42" si="30">AI35*$U$20</f>
        <v>0</v>
      </c>
      <c r="BD37" s="31">
        <f t="shared" si="11"/>
        <v>1.8233019000000028E-11</v>
      </c>
    </row>
    <row r="38" spans="1:56" x14ac:dyDescent="0.25">
      <c r="C38" t="s">
        <v>28</v>
      </c>
      <c r="E38" s="12"/>
      <c r="F38" s="12">
        <f>SUM(F32:F37)</f>
        <v>0.20392336625832122</v>
      </c>
      <c r="G38" s="12">
        <f>SUM(G32:G37)</f>
        <v>8.886614067233328</v>
      </c>
      <c r="AP38">
        <v>15</v>
      </c>
      <c r="AQ38">
        <f>AL37*AA$34</f>
        <v>0</v>
      </c>
      <c r="AR38">
        <f t="shared" ref="AR38" si="31">AL37*$AB$34</f>
        <v>0</v>
      </c>
      <c r="AS38">
        <f t="shared" si="26"/>
        <v>1.0000000000000013E-15</v>
      </c>
      <c r="AT38" s="11">
        <f t="shared" si="3"/>
        <v>1.0000000000000013E-15</v>
      </c>
      <c r="AU38">
        <f t="shared" si="19"/>
        <v>0</v>
      </c>
      <c r="AV38">
        <f t="shared" si="9"/>
        <v>1.0000000000000013E-15</v>
      </c>
      <c r="AW38" s="11"/>
      <c r="AX38" s="5">
        <v>15</v>
      </c>
      <c r="AY38" s="6">
        <f t="shared" si="10"/>
        <v>3.2805000000000043E-14</v>
      </c>
      <c r="AZ38" s="6">
        <f t="shared" si="20"/>
        <v>2.2526100000000032E-13</v>
      </c>
      <c r="BA38" s="6">
        <f t="shared" si="27"/>
        <v>3.1128300000000048E-13</v>
      </c>
      <c r="BB38" s="25">
        <f>SUM(AY38:BA38)</f>
        <v>5.6934900000000083E-13</v>
      </c>
      <c r="BC38" s="6">
        <f t="shared" si="30"/>
        <v>0</v>
      </c>
      <c r="BD38" s="31">
        <f t="shared" si="11"/>
        <v>5.6934900000000083E-13</v>
      </c>
    </row>
    <row r="39" spans="1:56" x14ac:dyDescent="0.25">
      <c r="Q39" t="s">
        <v>68</v>
      </c>
      <c r="R39" t="s">
        <v>69</v>
      </c>
      <c r="AX39" s="5">
        <v>16</v>
      </c>
      <c r="AY39" s="6">
        <f t="shared" si="10"/>
        <v>2.4300000000000035E-16</v>
      </c>
      <c r="AZ39" s="6">
        <f t="shared" si="20"/>
        <v>3.6450000000000054E-15</v>
      </c>
      <c r="BA39" s="6">
        <f t="shared" si="27"/>
        <v>8.3430000000000127E-15</v>
      </c>
      <c r="BB39" s="25">
        <f>SUM(AY39:BA39)</f>
        <v>1.2231000000000018E-14</v>
      </c>
      <c r="BC39" s="6">
        <f t="shared" si="30"/>
        <v>0</v>
      </c>
      <c r="BD39" s="31">
        <f t="shared" si="11"/>
        <v>1.2231000000000018E-14</v>
      </c>
    </row>
    <row r="40" spans="1:56" x14ac:dyDescent="0.25">
      <c r="Q40" s="12">
        <v>4</v>
      </c>
      <c r="R40" s="12">
        <f>X40+AF40+AN40+AV40+BD27</f>
        <v>0.14561136928852861</v>
      </c>
      <c r="X40" s="27">
        <f>X27*AA$23</f>
        <v>7.6763700000000038E-4</v>
      </c>
      <c r="AD40">
        <f>AD27*AI$23</f>
        <v>3.0993639120000024E-3</v>
      </c>
      <c r="AF40" s="29">
        <f>AF24*AI$23</f>
        <v>0.12914016300000006</v>
      </c>
      <c r="AL40">
        <f>AL27*AQ$23</f>
        <v>5.1645733986960046E-3</v>
      </c>
      <c r="AN40" s="27">
        <f>AN27*AQ$23</f>
        <v>4.7252385641700038E-3</v>
      </c>
      <c r="AT40" s="28">
        <f>AT27*AY$23</f>
        <v>5.0405868321808456E-3</v>
      </c>
      <c r="AU40" s="28"/>
      <c r="AV40" s="11">
        <f>AV27*AY$23</f>
        <v>4.6288045679915473E-3</v>
      </c>
      <c r="AW40" s="11"/>
      <c r="AX40" s="5">
        <v>17</v>
      </c>
      <c r="AY40" s="6">
        <f t="shared" si="10"/>
        <v>0</v>
      </c>
      <c r="AZ40" s="6">
        <f t="shared" si="20"/>
        <v>2.7000000000000041E-17</v>
      </c>
      <c r="BA40" s="6">
        <f t="shared" si="27"/>
        <v>1.350000000000002E-16</v>
      </c>
      <c r="BB40" s="25">
        <f>SUM(AY40:BA40)</f>
        <v>1.6200000000000024E-16</v>
      </c>
      <c r="BC40" s="6">
        <f t="shared" si="30"/>
        <v>0</v>
      </c>
      <c r="BD40" s="31">
        <f t="shared" si="11"/>
        <v>1.6200000000000024E-16</v>
      </c>
    </row>
    <row r="41" spans="1:56" x14ac:dyDescent="0.25">
      <c r="Q41" s="12">
        <v>5</v>
      </c>
      <c r="R41" s="12">
        <f t="shared" ref="R41:R44" si="32">X41+AF41+AN41+AV41+BD28</f>
        <v>4.3656052249537246E-2</v>
      </c>
      <c r="X41" s="27">
        <f t="shared" ref="X41:X44" si="33">X28*AA$23</f>
        <v>3.9366000000000023E-5</v>
      </c>
      <c r="AD41">
        <f t="shared" ref="AD41:AD45" si="34">AD28*AI$23</f>
        <v>4.2090127200000027E-4</v>
      </c>
      <c r="AF41" s="29">
        <f t="shared" ref="AF41:AF45" si="35">AF25*AI$23</f>
        <v>3.8756397807000027E-2</v>
      </c>
      <c r="AL41">
        <f t="shared" ref="AL41:AN51" si="36">AL28*AQ$23</f>
        <v>1.2211780791420012E-3</v>
      </c>
      <c r="AN41" s="27">
        <f t="shared" ref="AN41:AN50" si="37">AN28*AQ$23</f>
        <v>1.2002573727360011E-3</v>
      </c>
      <c r="AT41" s="28">
        <f t="shared" ref="AT41:AV51" si="38">AT28*AY$23</f>
        <v>1.7092476992407789E-3</v>
      </c>
      <c r="AU41" s="28"/>
      <c r="AV41" s="11">
        <f t="shared" ref="AV41:AV51" si="39">AV28*AY$23</f>
        <v>1.5567357495410389E-3</v>
      </c>
      <c r="AW41" s="11"/>
      <c r="AX41" s="5">
        <v>18</v>
      </c>
      <c r="AY41" s="6">
        <f t="shared" si="10"/>
        <v>1.2248626002199458E-3</v>
      </c>
      <c r="AZ41" s="6">
        <f t="shared" si="20"/>
        <v>0</v>
      </c>
      <c r="BA41" s="6">
        <f t="shared" si="27"/>
        <v>1.0000000000000014E-18</v>
      </c>
      <c r="BB41" s="25">
        <f>SUM(AY41:BA41)</f>
        <v>1.2248626002199468E-3</v>
      </c>
      <c r="BC41" s="6">
        <f t="shared" si="30"/>
        <v>0</v>
      </c>
      <c r="BD41" s="31">
        <f t="shared" si="11"/>
        <v>1.2248626002199468E-3</v>
      </c>
    </row>
    <row r="42" spans="1:56" ht="15.75" thickBot="1" x14ac:dyDescent="0.3">
      <c r="A42" t="s">
        <v>22</v>
      </c>
      <c r="B42" t="s">
        <v>23</v>
      </c>
      <c r="Q42" s="12">
        <v>6</v>
      </c>
      <c r="R42" s="12">
        <f t="shared" si="32"/>
        <v>1.4655944720255365E-2</v>
      </c>
      <c r="X42" s="27">
        <f t="shared" si="33"/>
        <v>7.2900000000000035E-7</v>
      </c>
      <c r="AD42">
        <f t="shared" si="34"/>
        <v>3.720087000000003E-5</v>
      </c>
      <c r="AF42" s="29">
        <f t="shared" si="35"/>
        <v>1.3316317137000008E-2</v>
      </c>
      <c r="AL42">
        <f t="shared" si="36"/>
        <v>2.0160267479100018E-4</v>
      </c>
      <c r="AN42" s="27">
        <f t="shared" si="37"/>
        <v>2.0082783381300014E-4</v>
      </c>
      <c r="AT42" s="28">
        <f t="shared" si="38"/>
        <v>4.5132036228328552E-4</v>
      </c>
      <c r="AU42" s="28"/>
      <c r="AV42" s="11">
        <f t="shared" si="39"/>
        <v>4.2929085843776752E-4</v>
      </c>
      <c r="AW42" s="11"/>
      <c r="AX42" s="8"/>
      <c r="AY42" s="9"/>
      <c r="AZ42" s="9"/>
      <c r="BA42" s="9"/>
      <c r="BB42" s="26"/>
      <c r="BC42" s="9">
        <f t="shared" si="30"/>
        <v>0</v>
      </c>
      <c r="BD42" s="26">
        <f t="shared" si="11"/>
        <v>0</v>
      </c>
    </row>
    <row r="43" spans="1:56" x14ac:dyDescent="0.25">
      <c r="Q43" s="12">
        <v>7</v>
      </c>
      <c r="R43" s="12">
        <f t="shared" si="32"/>
        <v>3.1563685631078309E-3</v>
      </c>
      <c r="X43" s="27">
        <f t="shared" si="33"/>
        <v>0</v>
      </c>
      <c r="AD43">
        <f t="shared" si="34"/>
        <v>2.0076660000000015E-6</v>
      </c>
      <c r="AF43" s="29">
        <f t="shared" si="35"/>
        <v>2.8410835860000023E-3</v>
      </c>
      <c r="AL43">
        <f t="shared" si="36"/>
        <v>2.3503509666000022E-5</v>
      </c>
      <c r="AN43" s="27">
        <f t="shared" si="37"/>
        <v>2.3503509666000022E-5</v>
      </c>
      <c r="AT43" s="28">
        <f t="shared" si="38"/>
        <v>8.7125831509743089E-5</v>
      </c>
      <c r="AU43" s="28"/>
      <c r="AV43" s="11">
        <f t="shared" si="39"/>
        <v>8.4678108860241085E-5</v>
      </c>
      <c r="AW43" s="11"/>
    </row>
    <row r="44" spans="1:56" x14ac:dyDescent="0.25">
      <c r="Q44" s="12">
        <v>8</v>
      </c>
      <c r="R44" s="12">
        <f t="shared" si="32"/>
        <v>4.7175993820492242E-4</v>
      </c>
      <c r="X44" s="27">
        <f t="shared" si="33"/>
        <v>0</v>
      </c>
      <c r="AD44">
        <f t="shared" si="34"/>
        <v>5.9049000000000041E-8</v>
      </c>
      <c r="AF44" s="29">
        <f t="shared" si="35"/>
        <v>4.1133533400000032E-4</v>
      </c>
      <c r="AL44">
        <f t="shared" si="36"/>
        <v>1.9131876000000018E-6</v>
      </c>
      <c r="AN44" s="27">
        <f t="shared" si="37"/>
        <v>1.9131876000000018E-6</v>
      </c>
      <c r="AT44" s="28">
        <f t="shared" si="38"/>
        <v>1.2375803147337015E-5</v>
      </c>
      <c r="AU44" s="28"/>
      <c r="AV44" s="11">
        <f t="shared" si="39"/>
        <v>1.2250278908901015E-5</v>
      </c>
      <c r="AW44" s="11"/>
    </row>
    <row r="45" spans="1:56" x14ac:dyDescent="0.25">
      <c r="C45" t="s">
        <v>0</v>
      </c>
      <c r="AD45">
        <f t="shared" si="34"/>
        <v>7.2900000000000058E-10</v>
      </c>
      <c r="AF45" s="29">
        <f t="shared" si="35"/>
        <v>3.720087000000003E-5</v>
      </c>
      <c r="AL45">
        <f t="shared" si="36"/>
        <v>1.0575675900000012E-7</v>
      </c>
      <c r="AN45" s="27">
        <f t="shared" si="37"/>
        <v>1.0575675900000012E-7</v>
      </c>
      <c r="AT45" s="28">
        <f t="shared" si="38"/>
        <v>1.3011020225730015E-6</v>
      </c>
      <c r="AU45" s="28"/>
      <c r="AV45" s="11">
        <f t="shared" si="39"/>
        <v>1.2987774996390016E-6</v>
      </c>
      <c r="AW45" s="11"/>
    </row>
    <row r="46" spans="1:56" x14ac:dyDescent="0.25">
      <c r="AL46">
        <f t="shared" si="36"/>
        <v>3.7791360000000039E-9</v>
      </c>
      <c r="AN46" s="27">
        <f t="shared" si="37"/>
        <v>3.7791360000000039E-9</v>
      </c>
      <c r="AT46" s="28">
        <f t="shared" si="38"/>
        <v>1.0085846730300014E-7</v>
      </c>
      <c r="AU46" s="28"/>
      <c r="AV46" s="11">
        <f t="shared" si="39"/>
        <v>1.0085846730300014E-7</v>
      </c>
      <c r="AW46" s="11"/>
    </row>
    <row r="47" spans="1:56" x14ac:dyDescent="0.25">
      <c r="C47" t="s">
        <v>24</v>
      </c>
      <c r="AL47">
        <f t="shared" si="36"/>
        <v>7.8732000000000078E-11</v>
      </c>
      <c r="AN47" s="27">
        <f t="shared" si="37"/>
        <v>7.8732000000000078E-11</v>
      </c>
      <c r="AT47" s="28">
        <f t="shared" si="38"/>
        <v>5.6869501410000075E-9</v>
      </c>
      <c r="AU47" s="28"/>
      <c r="AV47" s="11">
        <f t="shared" si="39"/>
        <v>5.6869501410000075E-9</v>
      </c>
      <c r="AW47" s="11"/>
    </row>
    <row r="48" spans="1:56" x14ac:dyDescent="0.25">
      <c r="C48" t="s">
        <v>25</v>
      </c>
      <c r="D48">
        <v>1</v>
      </c>
      <c r="G48">
        <v>1</v>
      </c>
      <c r="H48">
        <v>2</v>
      </c>
      <c r="I48">
        <v>3</v>
      </c>
      <c r="J48">
        <v>5</v>
      </c>
      <c r="K48">
        <v>10</v>
      </c>
      <c r="L48">
        <v>25</v>
      </c>
      <c r="M48">
        <v>50</v>
      </c>
      <c r="AL48">
        <f t="shared" si="36"/>
        <v>7.2900000000000083E-13</v>
      </c>
      <c r="AN48" s="27">
        <f t="shared" si="37"/>
        <v>7.2900000000000083E-13</v>
      </c>
      <c r="AT48" s="28">
        <f t="shared" si="38"/>
        <v>2.2692530700000033E-10</v>
      </c>
      <c r="AU48" s="28"/>
      <c r="AV48" s="11">
        <f t="shared" si="39"/>
        <v>2.2692530700000033E-10</v>
      </c>
      <c r="AW48" s="11"/>
    </row>
    <row r="49" spans="3:49" x14ac:dyDescent="0.25">
      <c r="C49" t="s">
        <v>15</v>
      </c>
      <c r="G49">
        <v>0.15</v>
      </c>
      <c r="H49">
        <v>0.15</v>
      </c>
      <c r="I49">
        <v>0.15</v>
      </c>
      <c r="J49">
        <v>0.15</v>
      </c>
      <c r="K49">
        <v>0.15</v>
      </c>
      <c r="L49">
        <v>0.15</v>
      </c>
      <c r="M49">
        <v>0.1</v>
      </c>
      <c r="N49">
        <f>SUM(G49:M49)</f>
        <v>1</v>
      </c>
      <c r="AL49">
        <f t="shared" si="36"/>
        <v>0</v>
      </c>
      <c r="AN49" s="27">
        <f t="shared" si="37"/>
        <v>0</v>
      </c>
      <c r="AT49" s="28">
        <f t="shared" si="38"/>
        <v>6.0820470000000079E-12</v>
      </c>
      <c r="AU49" s="28"/>
      <c r="AV49" s="11">
        <f t="shared" si="39"/>
        <v>6.0820470000000079E-12</v>
      </c>
      <c r="AW49" s="11"/>
    </row>
    <row r="50" spans="3:49" x14ac:dyDescent="0.25">
      <c r="G50">
        <f>G48*G49</f>
        <v>0.15</v>
      </c>
      <c r="H50">
        <f t="shared" ref="H50" si="40">H48*H49</f>
        <v>0.3</v>
      </c>
      <c r="I50">
        <f t="shared" ref="I50" si="41">I48*I49</f>
        <v>0.44999999999999996</v>
      </c>
      <c r="J50">
        <f t="shared" ref="J50" si="42">J48*J49</f>
        <v>0.75</v>
      </c>
      <c r="K50">
        <f t="shared" ref="K50" si="43">K48*K49</f>
        <v>1.5</v>
      </c>
      <c r="L50">
        <f t="shared" ref="L50" si="44">L48*L49</f>
        <v>3.75</v>
      </c>
      <c r="M50">
        <f t="shared" ref="M50" si="45">M48*M49</f>
        <v>5</v>
      </c>
      <c r="N50">
        <f>SUM(G50:M50)</f>
        <v>11.9</v>
      </c>
      <c r="AL50">
        <f t="shared" si="36"/>
        <v>0</v>
      </c>
      <c r="AN50" s="27">
        <f t="shared" si="37"/>
        <v>0</v>
      </c>
      <c r="AT50" s="28">
        <f t="shared" si="38"/>
        <v>9.8415000000000129E-14</v>
      </c>
      <c r="AU50" s="28"/>
      <c r="AV50" s="11">
        <f t="shared" si="39"/>
        <v>9.8415000000000129E-14</v>
      </c>
      <c r="AW50" s="11"/>
    </row>
    <row r="51" spans="3:49" x14ac:dyDescent="0.25">
      <c r="AL51">
        <f t="shared" si="36"/>
        <v>0</v>
      </c>
      <c r="AN51" s="27"/>
      <c r="AT51" s="28">
        <f t="shared" si="38"/>
        <v>7.29000000000001E-16</v>
      </c>
      <c r="AU51" s="28"/>
      <c r="AV51" s="11">
        <f t="shared" si="39"/>
        <v>7.29000000000001E-16</v>
      </c>
      <c r="AW51" s="11"/>
    </row>
    <row r="52" spans="3:49" x14ac:dyDescent="0.25">
      <c r="C52" t="s">
        <v>26</v>
      </c>
      <c r="E52">
        <v>0.2</v>
      </c>
      <c r="AT52" s="11"/>
      <c r="AU52" s="11"/>
      <c r="AV52" s="11"/>
      <c r="AW52" s="11"/>
    </row>
    <row r="53" spans="3:49" x14ac:dyDescent="0.25">
      <c r="C53" t="s">
        <v>12</v>
      </c>
      <c r="D53">
        <v>1</v>
      </c>
      <c r="G53">
        <v>1</v>
      </c>
      <c r="H53">
        <v>2</v>
      </c>
      <c r="I53">
        <v>3</v>
      </c>
      <c r="J53">
        <v>5</v>
      </c>
      <c r="K53">
        <v>10</v>
      </c>
      <c r="L53">
        <v>25</v>
      </c>
      <c r="M53">
        <v>50</v>
      </c>
    </row>
    <row r="54" spans="3:49" x14ac:dyDescent="0.25">
      <c r="C54" t="s">
        <v>15</v>
      </c>
      <c r="G54">
        <v>0.15</v>
      </c>
      <c r="H54">
        <v>0.15</v>
      </c>
      <c r="I54">
        <v>0.15</v>
      </c>
      <c r="J54">
        <v>0.15</v>
      </c>
      <c r="K54">
        <v>0.15</v>
      </c>
      <c r="L54">
        <v>0.15</v>
      </c>
      <c r="M54">
        <v>0.1</v>
      </c>
      <c r="N54">
        <f>SUM(G54:M54)</f>
        <v>1</v>
      </c>
    </row>
    <row r="55" spans="3:49" x14ac:dyDescent="0.25">
      <c r="G55">
        <f>G53*G54</f>
        <v>0.15</v>
      </c>
      <c r="H55">
        <f t="shared" ref="H55" si="46">H53*H54</f>
        <v>0.3</v>
      </c>
      <c r="I55">
        <f t="shared" ref="I55" si="47">I53*I54</f>
        <v>0.44999999999999996</v>
      </c>
      <c r="J55">
        <f t="shared" ref="J55" si="48">J53*J54</f>
        <v>0.75</v>
      </c>
      <c r="K55">
        <f t="shared" ref="K55" si="49">K53*K54</f>
        <v>1.5</v>
      </c>
      <c r="L55">
        <f t="shared" ref="L55" si="50">L53*L54</f>
        <v>3.75</v>
      </c>
      <c r="M55">
        <f t="shared" ref="M55" si="51">M53*M54</f>
        <v>5</v>
      </c>
      <c r="N55">
        <f>SUM(G55:M55)</f>
        <v>11.9</v>
      </c>
    </row>
    <row r="57" spans="3:49" x14ac:dyDescent="0.25">
      <c r="C57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7095-B113-4A8B-8796-AA95EDAD2B02}">
  <dimension ref="A4:N32"/>
  <sheetViews>
    <sheetView workbookViewId="0">
      <selection activeCell="M20" sqref="M20"/>
    </sheetView>
  </sheetViews>
  <sheetFormatPr defaultRowHeight="15" x14ac:dyDescent="0.25"/>
  <cols>
    <col min="13" max="13" width="13.42578125" customWidth="1"/>
  </cols>
  <sheetData>
    <row r="4" spans="1:14" x14ac:dyDescent="0.25">
      <c r="B4" t="s">
        <v>42</v>
      </c>
      <c r="C4">
        <v>1</v>
      </c>
      <c r="D4">
        <v>2</v>
      </c>
      <c r="E4">
        <v>3</v>
      </c>
      <c r="F4">
        <v>5</v>
      </c>
      <c r="G4">
        <v>10</v>
      </c>
      <c r="H4">
        <v>25</v>
      </c>
      <c r="I4">
        <v>50</v>
      </c>
      <c r="M4" s="1" t="s">
        <v>43</v>
      </c>
      <c r="N4">
        <v>0.2</v>
      </c>
    </row>
    <row r="5" spans="1:14" x14ac:dyDescent="0.25">
      <c r="C5">
        <v>0.15</v>
      </c>
      <c r="D5">
        <v>0.15</v>
      </c>
      <c r="E5">
        <v>0.15</v>
      </c>
      <c r="F5">
        <v>0.15</v>
      </c>
      <c r="G5">
        <v>0.15</v>
      </c>
      <c r="H5">
        <v>0.15</v>
      </c>
      <c r="I5">
        <v>0.1</v>
      </c>
      <c r="J5">
        <f>SUM(C5:I5)</f>
        <v>1</v>
      </c>
    </row>
    <row r="6" spans="1:14" x14ac:dyDescent="0.25">
      <c r="C6">
        <f>C4*C5</f>
        <v>0.15</v>
      </c>
      <c r="D6">
        <f t="shared" ref="D6:I6" si="0">D4*D5</f>
        <v>0.3</v>
      </c>
      <c r="E6">
        <f t="shared" si="0"/>
        <v>0.44999999999999996</v>
      </c>
      <c r="F6">
        <f t="shared" si="0"/>
        <v>0.75</v>
      </c>
      <c r="G6">
        <f t="shared" si="0"/>
        <v>1.5</v>
      </c>
      <c r="H6">
        <f t="shared" si="0"/>
        <v>3.75</v>
      </c>
      <c r="I6">
        <f t="shared" si="0"/>
        <v>5</v>
      </c>
      <c r="J6">
        <f>SUM(C6:I6)</f>
        <v>11.9</v>
      </c>
    </row>
    <row r="7" spans="1:14" x14ac:dyDescent="0.25">
      <c r="B7" t="s">
        <v>30</v>
      </c>
      <c r="C7">
        <v>0.1</v>
      </c>
    </row>
    <row r="11" spans="1:14" x14ac:dyDescent="0.25">
      <c r="D11" t="s">
        <v>39</v>
      </c>
      <c r="E11" t="s">
        <v>40</v>
      </c>
      <c r="F11" t="s">
        <v>41</v>
      </c>
    </row>
    <row r="12" spans="1:14" x14ac:dyDescent="0.25">
      <c r="A12" t="s">
        <v>38</v>
      </c>
      <c r="B12">
        <v>2</v>
      </c>
      <c r="D12">
        <f>(1-$C$7)^14</f>
        <v>0.22876792454961015</v>
      </c>
      <c r="E12">
        <f>D12*D12</f>
        <v>5.233476330273612E-2</v>
      </c>
      <c r="F12">
        <f>D12*E$12</f>
        <v>1.1972515182562043E-2</v>
      </c>
    </row>
    <row r="13" spans="1:14" x14ac:dyDescent="0.25">
      <c r="C13">
        <v>1</v>
      </c>
      <c r="D13">
        <f>COMBIN(14,C13)*C$7^(C13)*(1-C$7)^(14-C13)</f>
        <v>0.3558612159660603</v>
      </c>
      <c r="E13">
        <f>D$12*D13</f>
        <v>8.1409631804256199E-2</v>
      </c>
      <c r="F13">
        <f t="shared" ref="F13:F26" si="1">D13*E$12</f>
        <v>1.8623912506207624E-2</v>
      </c>
    </row>
    <row r="14" spans="1:14" x14ac:dyDescent="0.25">
      <c r="C14">
        <v>2</v>
      </c>
      <c r="D14">
        <f t="shared" ref="D14:D26" si="2">COMBIN(14,C14)*C$7^(C14)*(1-C$7)^(14-C14)</f>
        <v>0.25701087819771018</v>
      </c>
      <c r="E14">
        <f t="shared" ref="E14:E26" si="3">D$12*D14</f>
        <v>5.8795845191962806E-2</v>
      </c>
      <c r="F14">
        <f t="shared" si="1"/>
        <v>1.3450603476705505E-2</v>
      </c>
    </row>
    <row r="15" spans="1:14" x14ac:dyDescent="0.25">
      <c r="C15">
        <v>3</v>
      </c>
      <c r="D15">
        <f t="shared" si="2"/>
        <v>0.1142270569767601</v>
      </c>
      <c r="E15">
        <f t="shared" si="3"/>
        <v>2.6131486751983474E-2</v>
      </c>
      <c r="F15">
        <f t="shared" si="1"/>
        <v>5.9780459896468926E-3</v>
      </c>
    </row>
    <row r="16" spans="1:14" x14ac:dyDescent="0.25">
      <c r="C16">
        <v>4</v>
      </c>
      <c r="D16">
        <f t="shared" si="2"/>
        <v>3.4902711854010032E-2</v>
      </c>
      <c r="E16">
        <f t="shared" si="3"/>
        <v>7.9846209519949512E-3</v>
      </c>
      <c r="F16">
        <f t="shared" si="1"/>
        <v>1.8266251635032172E-3</v>
      </c>
    </row>
    <row r="17" spans="3:6" x14ac:dyDescent="0.25">
      <c r="C17">
        <v>5</v>
      </c>
      <c r="D17">
        <f t="shared" si="2"/>
        <v>7.7561581897800085E-3</v>
      </c>
      <c r="E17">
        <f t="shared" si="3"/>
        <v>1.7743602115544339E-3</v>
      </c>
      <c r="F17">
        <f t="shared" si="1"/>
        <v>4.0591670300071502E-4</v>
      </c>
    </row>
    <row r="18" spans="3:6" x14ac:dyDescent="0.25">
      <c r="C18">
        <v>6</v>
      </c>
      <c r="D18">
        <f t="shared" si="2"/>
        <v>1.2926930316300011E-3</v>
      </c>
      <c r="E18">
        <f t="shared" si="3"/>
        <v>2.9572670192573889E-4</v>
      </c>
      <c r="F18">
        <f t="shared" si="1"/>
        <v>6.7652783833452486E-5</v>
      </c>
    </row>
    <row r="19" spans="3:6" x14ac:dyDescent="0.25">
      <c r="C19">
        <v>7</v>
      </c>
      <c r="D19">
        <f t="shared" si="2"/>
        <v>1.6415149608000018E-4</v>
      </c>
      <c r="E19">
        <f t="shared" si="3"/>
        <v>3.7552597069935108E-5</v>
      </c>
      <c r="F19">
        <f t="shared" si="1"/>
        <v>8.5908296931368255E-6</v>
      </c>
    </row>
    <row r="20" spans="3:6" x14ac:dyDescent="0.25">
      <c r="C20">
        <v>8</v>
      </c>
      <c r="D20">
        <f t="shared" si="2"/>
        <v>1.5959173230000017E-5</v>
      </c>
      <c r="E20">
        <f t="shared" si="3"/>
        <v>3.6509469373548022E-6</v>
      </c>
      <c r="F20">
        <f t="shared" si="1"/>
        <v>8.3521955349941354E-7</v>
      </c>
    </row>
    <row r="21" spans="3:6" x14ac:dyDescent="0.25">
      <c r="C21">
        <v>9</v>
      </c>
      <c r="D21">
        <f t="shared" si="2"/>
        <v>1.1821609800000015E-6</v>
      </c>
      <c r="E21">
        <f t="shared" si="3"/>
        <v>2.7044051387813355E-7</v>
      </c>
      <c r="F21">
        <f t="shared" si="1"/>
        <v>6.1868115074030642E-8</v>
      </c>
    </row>
    <row r="22" spans="3:6" x14ac:dyDescent="0.25">
      <c r="C22">
        <v>10</v>
      </c>
      <c r="D22">
        <f t="shared" si="2"/>
        <v>6.5675610000000079E-8</v>
      </c>
      <c r="E22">
        <f t="shared" si="3"/>
        <v>1.502447299322964E-8</v>
      </c>
      <c r="F22">
        <f t="shared" si="1"/>
        <v>3.4371175041128134E-9</v>
      </c>
    </row>
    <row r="23" spans="3:6" x14ac:dyDescent="0.25">
      <c r="C23">
        <v>11</v>
      </c>
      <c r="D23">
        <f t="shared" si="2"/>
        <v>2.6535600000000034E-9</v>
      </c>
      <c r="E23">
        <f t="shared" si="3"/>
        <v>6.0704941386786423E-10</v>
      </c>
      <c r="F23">
        <f t="shared" si="1"/>
        <v>1.3887343450960864E-10</v>
      </c>
    </row>
    <row r="24" spans="3:6" x14ac:dyDescent="0.25">
      <c r="C24">
        <v>12</v>
      </c>
      <c r="D24">
        <f t="shared" si="2"/>
        <v>7.37100000000001E-11</v>
      </c>
      <c r="E24">
        <f t="shared" si="3"/>
        <v>1.6862483718551787E-11</v>
      </c>
      <c r="F24">
        <f t="shared" si="1"/>
        <v>3.8575954030446844E-12</v>
      </c>
    </row>
    <row r="25" spans="3:6" x14ac:dyDescent="0.25">
      <c r="C25">
        <v>13</v>
      </c>
      <c r="D25">
        <f t="shared" si="2"/>
        <v>1.2600000000000017E-12</v>
      </c>
      <c r="E25">
        <f t="shared" si="3"/>
        <v>2.8824758493250916E-13</v>
      </c>
      <c r="F25">
        <f t="shared" si="1"/>
        <v>6.5941801761447602E-14</v>
      </c>
    </row>
    <row r="26" spans="3:6" x14ac:dyDescent="0.25">
      <c r="C26">
        <v>14</v>
      </c>
      <c r="D26">
        <f t="shared" si="2"/>
        <v>1.0000000000000014E-14</v>
      </c>
      <c r="E26">
        <f t="shared" si="3"/>
        <v>2.2876792454961046E-15</v>
      </c>
      <c r="F26">
        <f t="shared" si="1"/>
        <v>5.2334763302736194E-16</v>
      </c>
    </row>
    <row r="27" spans="3:6" x14ac:dyDescent="0.25">
      <c r="D27">
        <f>SUM(D12:D26)</f>
        <v>1.0000000000000009</v>
      </c>
      <c r="E27">
        <f>SUM(E12:E26)</f>
        <v>0.22876792454961031</v>
      </c>
      <c r="F27">
        <f>SUM(F12:F26)</f>
        <v>5.2334763302736155E-2</v>
      </c>
    </row>
    <row r="32" spans="3:6" x14ac:dyDescent="0.25">
      <c r="C3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523F-B719-471A-B9CA-EBFE0F7AA0F1}">
  <dimension ref="B3:S74"/>
  <sheetViews>
    <sheetView topLeftCell="B4" workbookViewId="0">
      <selection activeCell="M27" sqref="M27"/>
    </sheetView>
  </sheetViews>
  <sheetFormatPr defaultRowHeight="15" x14ac:dyDescent="0.25"/>
  <sheetData>
    <row r="3" spans="2:19" x14ac:dyDescent="0.25">
      <c r="B3" t="s">
        <v>45</v>
      </c>
      <c r="D3" t="s">
        <v>46</v>
      </c>
      <c r="E3" t="s">
        <v>50</v>
      </c>
      <c r="F3" t="s">
        <v>51</v>
      </c>
      <c r="G3" t="s">
        <v>47</v>
      </c>
      <c r="H3" t="s">
        <v>48</v>
      </c>
      <c r="I3" t="s">
        <v>49</v>
      </c>
      <c r="M3" t="s">
        <v>33</v>
      </c>
      <c r="N3">
        <v>0.1</v>
      </c>
    </row>
    <row r="4" spans="2:19" ht="15.75" thickBot="1" x14ac:dyDescent="0.3"/>
    <row r="5" spans="2:19" x14ac:dyDescent="0.25">
      <c r="B5">
        <v>1</v>
      </c>
      <c r="D5">
        <v>1111</v>
      </c>
      <c r="E5">
        <v>4</v>
      </c>
      <c r="F5">
        <v>1</v>
      </c>
      <c r="G5">
        <v>1</v>
      </c>
      <c r="H5">
        <v>14</v>
      </c>
      <c r="M5" s="2">
        <v>3</v>
      </c>
      <c r="N5" s="3">
        <v>5</v>
      </c>
      <c r="O5" s="3">
        <v>5</v>
      </c>
      <c r="P5" s="3">
        <v>5</v>
      </c>
      <c r="Q5" s="3">
        <v>5</v>
      </c>
      <c r="R5" s="4">
        <v>3</v>
      </c>
    </row>
    <row r="6" spans="2:19" x14ac:dyDescent="0.25">
      <c r="G6">
        <v>0</v>
      </c>
      <c r="H6">
        <v>8</v>
      </c>
      <c r="M6" s="5">
        <v>5</v>
      </c>
      <c r="N6" s="6">
        <v>8</v>
      </c>
      <c r="O6" s="6">
        <v>8</v>
      </c>
      <c r="P6" s="14">
        <v>8</v>
      </c>
      <c r="Q6" s="14">
        <v>8</v>
      </c>
      <c r="R6" s="7">
        <v>5</v>
      </c>
    </row>
    <row r="7" spans="2:19" ht="15.75" thickBot="1" x14ac:dyDescent="0.3">
      <c r="G7">
        <v>2</v>
      </c>
      <c r="H7">
        <v>8</v>
      </c>
      <c r="M7" s="8">
        <v>3</v>
      </c>
      <c r="N7" s="9">
        <v>5</v>
      </c>
      <c r="O7" s="9">
        <v>5</v>
      </c>
      <c r="P7" s="9">
        <v>5</v>
      </c>
      <c r="Q7" s="9">
        <v>5</v>
      </c>
      <c r="R7" s="10">
        <v>3</v>
      </c>
    </row>
    <row r="8" spans="2:19" x14ac:dyDescent="0.25">
      <c r="G8">
        <v>3</v>
      </c>
      <c r="H8">
        <f>3*5-4</f>
        <v>11</v>
      </c>
    </row>
    <row r="9" spans="2:19" x14ac:dyDescent="0.25">
      <c r="G9">
        <v>4</v>
      </c>
      <c r="H9">
        <f>3*5-4</f>
        <v>11</v>
      </c>
    </row>
    <row r="10" spans="2:19" x14ac:dyDescent="0.25">
      <c r="G10">
        <v>5</v>
      </c>
      <c r="H10">
        <f>2*5-4</f>
        <v>6</v>
      </c>
      <c r="M10">
        <f>$N$3*(1-$N$3)^M5</f>
        <v>7.2900000000000006E-2</v>
      </c>
      <c r="N10">
        <f t="shared" ref="N10:R10" si="0">$N$3*(1-$N$3)^N5</f>
        <v>5.9049000000000018E-2</v>
      </c>
      <c r="O10">
        <f t="shared" si="0"/>
        <v>5.9049000000000018E-2</v>
      </c>
      <c r="P10">
        <f t="shared" si="0"/>
        <v>5.9049000000000018E-2</v>
      </c>
      <c r="Q10">
        <f t="shared" si="0"/>
        <v>5.9049000000000018E-2</v>
      </c>
      <c r="R10">
        <f t="shared" si="0"/>
        <v>7.2900000000000006E-2</v>
      </c>
      <c r="S10">
        <f>SUM(M10:R10)</f>
        <v>0.38199600000000011</v>
      </c>
    </row>
    <row r="11" spans="2:19" x14ac:dyDescent="0.25">
      <c r="G11">
        <v>6</v>
      </c>
      <c r="H11">
        <f t="shared" ref="H11:H13" si="1">2*5-4</f>
        <v>6</v>
      </c>
      <c r="M11">
        <f t="shared" ref="M11:R11" si="2">$N$3*(1-$N$3)^M6</f>
        <v>5.9049000000000018E-2</v>
      </c>
      <c r="N11">
        <f t="shared" si="2"/>
        <v>4.3046721000000017E-2</v>
      </c>
      <c r="O11">
        <f t="shared" si="2"/>
        <v>4.3046721000000017E-2</v>
      </c>
      <c r="P11">
        <f t="shared" si="2"/>
        <v>4.3046721000000017E-2</v>
      </c>
      <c r="Q11">
        <f t="shared" si="2"/>
        <v>4.3046721000000017E-2</v>
      </c>
      <c r="R11">
        <f t="shared" si="2"/>
        <v>5.9049000000000018E-2</v>
      </c>
      <c r="S11">
        <f t="shared" ref="S11:S12" si="3">SUM(M11:R11)</f>
        <v>0.29028488400000008</v>
      </c>
    </row>
    <row r="12" spans="2:19" x14ac:dyDescent="0.25">
      <c r="G12">
        <v>7</v>
      </c>
      <c r="H12">
        <f t="shared" si="1"/>
        <v>6</v>
      </c>
      <c r="M12">
        <f t="shared" ref="M12:R12" si="4">$N$3*(1-$N$3)^M7</f>
        <v>7.2900000000000006E-2</v>
      </c>
      <c r="N12">
        <f t="shared" si="4"/>
        <v>5.9049000000000018E-2</v>
      </c>
      <c r="O12">
        <f t="shared" si="4"/>
        <v>5.9049000000000018E-2</v>
      </c>
      <c r="P12">
        <f t="shared" si="4"/>
        <v>5.9049000000000018E-2</v>
      </c>
      <c r="Q12">
        <f t="shared" si="4"/>
        <v>5.9049000000000018E-2</v>
      </c>
      <c r="R12">
        <f t="shared" si="4"/>
        <v>7.2900000000000006E-2</v>
      </c>
      <c r="S12">
        <f t="shared" si="3"/>
        <v>0.38199600000000011</v>
      </c>
    </row>
    <row r="13" spans="2:19" x14ac:dyDescent="0.25">
      <c r="G13">
        <v>8</v>
      </c>
      <c r="H13">
        <f t="shared" si="1"/>
        <v>6</v>
      </c>
      <c r="S13">
        <f>SUM(S10:S12)</f>
        <v>1.0542768840000003</v>
      </c>
    </row>
    <row r="15" spans="2:19" x14ac:dyDescent="0.25">
      <c r="M15">
        <f>$N$3* M5*$N$3*(1-$N$3)^(M5-1)</f>
        <v>2.4300000000000006E-2</v>
      </c>
      <c r="N15">
        <f t="shared" ref="N15:R15" si="5">$N$3* N5*$N$3*(1-$N$3)^(N5-1)</f>
        <v>3.2805000000000008E-2</v>
      </c>
      <c r="O15">
        <f t="shared" si="5"/>
        <v>3.2805000000000008E-2</v>
      </c>
      <c r="P15">
        <f t="shared" si="5"/>
        <v>3.2805000000000008E-2</v>
      </c>
      <c r="Q15">
        <f t="shared" si="5"/>
        <v>3.2805000000000008E-2</v>
      </c>
      <c r="R15">
        <f t="shared" si="5"/>
        <v>2.4300000000000006E-2</v>
      </c>
      <c r="S15">
        <f>SUM(M15:R15)</f>
        <v>0.17982000000000004</v>
      </c>
    </row>
    <row r="16" spans="2:19" x14ac:dyDescent="0.25">
      <c r="B16">
        <v>2</v>
      </c>
      <c r="D16">
        <v>1110</v>
      </c>
      <c r="G16">
        <v>1</v>
      </c>
      <c r="H16" t="s">
        <v>44</v>
      </c>
      <c r="M16">
        <f t="shared" ref="M16:R16" si="6">$N$3* M6*$N$3*(1-$N$3)^(M6-1)</f>
        <v>3.2805000000000008E-2</v>
      </c>
      <c r="N16">
        <f t="shared" si="6"/>
        <v>3.8263752000000019E-2</v>
      </c>
      <c r="O16">
        <f t="shared" si="6"/>
        <v>3.8263752000000019E-2</v>
      </c>
      <c r="P16">
        <f t="shared" si="6"/>
        <v>3.8263752000000019E-2</v>
      </c>
      <c r="Q16">
        <f t="shared" si="6"/>
        <v>3.8263752000000019E-2</v>
      </c>
      <c r="R16">
        <f t="shared" si="6"/>
        <v>3.2805000000000008E-2</v>
      </c>
      <c r="S16">
        <f t="shared" ref="S16:S17" si="7">SUM(M16:R16)</f>
        <v>0.21866500800000008</v>
      </c>
    </row>
    <row r="17" spans="2:19" x14ac:dyDescent="0.25">
      <c r="G17">
        <v>2</v>
      </c>
      <c r="H17">
        <v>13</v>
      </c>
      <c r="M17">
        <f t="shared" ref="M17:R17" si="8">$N$3* M7*$N$3*(1-$N$3)^(M7-1)</f>
        <v>2.4300000000000006E-2</v>
      </c>
      <c r="N17">
        <f t="shared" si="8"/>
        <v>3.2805000000000008E-2</v>
      </c>
      <c r="O17">
        <f t="shared" si="8"/>
        <v>3.2805000000000008E-2</v>
      </c>
      <c r="P17">
        <f t="shared" si="8"/>
        <v>3.2805000000000008E-2</v>
      </c>
      <c r="Q17">
        <f t="shared" si="8"/>
        <v>3.2805000000000008E-2</v>
      </c>
      <c r="R17">
        <f t="shared" si="8"/>
        <v>2.4300000000000006E-2</v>
      </c>
      <c r="S17">
        <f t="shared" si="7"/>
        <v>0.17982000000000004</v>
      </c>
    </row>
    <row r="18" spans="2:19" x14ac:dyDescent="0.25">
      <c r="G18">
        <v>3</v>
      </c>
      <c r="H18">
        <v>9</v>
      </c>
      <c r="S18">
        <f>SUM(S15:S17)</f>
        <v>0.57830500800000006</v>
      </c>
    </row>
    <row r="19" spans="2:19" x14ac:dyDescent="0.25">
      <c r="G19">
        <v>4</v>
      </c>
      <c r="H19">
        <v>10</v>
      </c>
    </row>
    <row r="20" spans="2:19" x14ac:dyDescent="0.25">
      <c r="G20">
        <v>5</v>
      </c>
      <c r="H20">
        <v>6</v>
      </c>
      <c r="M20">
        <f xml:space="preserve"> M5*$N$3*(1-$N$3)^(M5-1)</f>
        <v>0.24300000000000005</v>
      </c>
      <c r="N20">
        <f t="shared" ref="N20:R20" si="9" xml:space="preserve"> N5*$N$3*(1-$N$3)^(N5-1)</f>
        <v>0.32805000000000006</v>
      </c>
      <c r="O20">
        <f t="shared" si="9"/>
        <v>0.32805000000000006</v>
      </c>
      <c r="P20">
        <f t="shared" si="9"/>
        <v>0.32805000000000006</v>
      </c>
      <c r="Q20">
        <f t="shared" si="9"/>
        <v>0.32805000000000006</v>
      </c>
      <c r="R20">
        <f t="shared" si="9"/>
        <v>0.24300000000000005</v>
      </c>
      <c r="S20">
        <f>SUM(M20:R20)</f>
        <v>1.7982000000000002</v>
      </c>
    </row>
    <row r="21" spans="2:19" x14ac:dyDescent="0.25">
      <c r="G21">
        <v>6</v>
      </c>
      <c r="H21">
        <v>10</v>
      </c>
      <c r="M21">
        <f t="shared" ref="M21:R21" si="10" xml:space="preserve"> M6*$N$3*(1-$N$3)^(M6-1)</f>
        <v>0.32805000000000006</v>
      </c>
      <c r="N21">
        <f t="shared" si="10"/>
        <v>0.38263752000000012</v>
      </c>
      <c r="O21">
        <f t="shared" si="10"/>
        <v>0.38263752000000012</v>
      </c>
      <c r="P21">
        <f t="shared" si="10"/>
        <v>0.38263752000000012</v>
      </c>
      <c r="Q21">
        <f t="shared" si="10"/>
        <v>0.38263752000000012</v>
      </c>
      <c r="R21">
        <f t="shared" si="10"/>
        <v>0.32805000000000006</v>
      </c>
      <c r="S21">
        <f t="shared" ref="S21:S22" si="11">SUM(M21:R21)</f>
        <v>2.1866500800000006</v>
      </c>
    </row>
    <row r="22" spans="2:19" x14ac:dyDescent="0.25">
      <c r="G22">
        <v>7</v>
      </c>
      <c r="H22">
        <v>6</v>
      </c>
      <c r="M22">
        <f t="shared" ref="M22:R22" si="12" xml:space="preserve"> M7*$N$3*(1-$N$3)^(M7-1)</f>
        <v>0.24300000000000005</v>
      </c>
      <c r="N22">
        <f t="shared" si="12"/>
        <v>0.32805000000000006</v>
      </c>
      <c r="O22">
        <f t="shared" si="12"/>
        <v>0.32805000000000006</v>
      </c>
      <c r="P22">
        <f t="shared" si="12"/>
        <v>0.32805000000000006</v>
      </c>
      <c r="Q22">
        <f t="shared" si="12"/>
        <v>0.32805000000000006</v>
      </c>
      <c r="R22">
        <f t="shared" si="12"/>
        <v>0.24300000000000005</v>
      </c>
      <c r="S22">
        <f t="shared" si="11"/>
        <v>1.7982000000000002</v>
      </c>
    </row>
    <row r="25" spans="2:19" x14ac:dyDescent="0.25">
      <c r="B25">
        <v>3</v>
      </c>
      <c r="D25">
        <v>1112</v>
      </c>
      <c r="G25">
        <v>1</v>
      </c>
      <c r="H25" t="s">
        <v>44</v>
      </c>
    </row>
    <row r="26" spans="2:19" x14ac:dyDescent="0.25">
      <c r="G26">
        <v>2</v>
      </c>
      <c r="H26">
        <v>13</v>
      </c>
    </row>
    <row r="27" spans="2:19" x14ac:dyDescent="0.25">
      <c r="G27">
        <v>3</v>
      </c>
      <c r="H27">
        <v>9</v>
      </c>
    </row>
    <row r="28" spans="2:19" x14ac:dyDescent="0.25">
      <c r="G28">
        <v>4</v>
      </c>
      <c r="H28">
        <v>10</v>
      </c>
    </row>
    <row r="29" spans="2:19" x14ac:dyDescent="0.25">
      <c r="G29">
        <v>5</v>
      </c>
      <c r="H29">
        <v>6</v>
      </c>
    </row>
    <row r="30" spans="2:19" x14ac:dyDescent="0.25">
      <c r="G30">
        <v>6</v>
      </c>
      <c r="H30">
        <v>10</v>
      </c>
    </row>
    <row r="31" spans="2:19" x14ac:dyDescent="0.25">
      <c r="G31">
        <v>7</v>
      </c>
      <c r="H31">
        <v>6</v>
      </c>
    </row>
    <row r="34" spans="2:8" x14ac:dyDescent="0.25">
      <c r="B34">
        <v>4</v>
      </c>
      <c r="D34">
        <v>1101</v>
      </c>
      <c r="G34">
        <v>1</v>
      </c>
      <c r="H34">
        <v>12</v>
      </c>
    </row>
    <row r="35" spans="2:8" x14ac:dyDescent="0.25">
      <c r="G35">
        <v>2</v>
      </c>
      <c r="H35">
        <v>8</v>
      </c>
    </row>
    <row r="36" spans="2:8" x14ac:dyDescent="0.25">
      <c r="G36">
        <v>3</v>
      </c>
      <c r="H36">
        <v>9</v>
      </c>
    </row>
    <row r="37" spans="2:8" x14ac:dyDescent="0.25">
      <c r="G37">
        <v>4</v>
      </c>
      <c r="H37">
        <v>5</v>
      </c>
    </row>
    <row r="38" spans="2:8" x14ac:dyDescent="0.25">
      <c r="G38">
        <v>5</v>
      </c>
      <c r="H38">
        <v>10</v>
      </c>
    </row>
    <row r="39" spans="2:8" x14ac:dyDescent="0.25">
      <c r="G39">
        <v>6</v>
      </c>
      <c r="H39">
        <v>6</v>
      </c>
    </row>
    <row r="41" spans="2:8" x14ac:dyDescent="0.25">
      <c r="B41">
        <v>5</v>
      </c>
      <c r="D41">
        <v>1102</v>
      </c>
      <c r="G41">
        <v>1</v>
      </c>
      <c r="H41">
        <v>14</v>
      </c>
    </row>
    <row r="42" spans="2:8" x14ac:dyDescent="0.25">
      <c r="G42">
        <v>2</v>
      </c>
      <c r="H42">
        <v>11</v>
      </c>
    </row>
    <row r="43" spans="2:8" x14ac:dyDescent="0.25">
      <c r="G43">
        <v>3</v>
      </c>
      <c r="H43">
        <v>11</v>
      </c>
    </row>
    <row r="44" spans="2:8" x14ac:dyDescent="0.25">
      <c r="G44">
        <v>4</v>
      </c>
      <c r="H44">
        <v>8</v>
      </c>
    </row>
    <row r="45" spans="2:8" x14ac:dyDescent="0.25">
      <c r="G45">
        <v>5</v>
      </c>
      <c r="H45">
        <v>11</v>
      </c>
    </row>
    <row r="46" spans="2:8" x14ac:dyDescent="0.25">
      <c r="G46">
        <v>6</v>
      </c>
      <c r="H46">
        <v>8</v>
      </c>
    </row>
    <row r="48" spans="2:8" x14ac:dyDescent="0.25">
      <c r="B48">
        <v>6</v>
      </c>
      <c r="D48">
        <v>1100</v>
      </c>
      <c r="G48">
        <v>1</v>
      </c>
      <c r="H48">
        <v>11</v>
      </c>
    </row>
    <row r="49" spans="2:8" x14ac:dyDescent="0.25">
      <c r="G49">
        <v>2</v>
      </c>
      <c r="H49">
        <v>8</v>
      </c>
    </row>
    <row r="50" spans="2:8" x14ac:dyDescent="0.25">
      <c r="G50">
        <v>3</v>
      </c>
      <c r="H50">
        <v>8</v>
      </c>
    </row>
    <row r="52" spans="2:8" x14ac:dyDescent="0.25">
      <c r="B52">
        <v>7</v>
      </c>
      <c r="D52">
        <v>1121</v>
      </c>
      <c r="G52">
        <v>1</v>
      </c>
      <c r="H52">
        <v>12</v>
      </c>
    </row>
    <row r="53" spans="2:8" x14ac:dyDescent="0.25">
      <c r="G53">
        <v>2</v>
      </c>
      <c r="H53">
        <v>8</v>
      </c>
    </row>
    <row r="54" spans="2:8" x14ac:dyDescent="0.25">
      <c r="G54">
        <v>3</v>
      </c>
      <c r="H54">
        <v>9</v>
      </c>
    </row>
    <row r="55" spans="2:8" x14ac:dyDescent="0.25">
      <c r="G55">
        <v>4</v>
      </c>
      <c r="H55">
        <v>5</v>
      </c>
    </row>
    <row r="56" spans="2:8" x14ac:dyDescent="0.25">
      <c r="G56">
        <v>5</v>
      </c>
      <c r="H56">
        <v>10</v>
      </c>
    </row>
    <row r="57" spans="2:8" x14ac:dyDescent="0.25">
      <c r="G57">
        <v>6</v>
      </c>
      <c r="H57">
        <v>6</v>
      </c>
    </row>
    <row r="59" spans="2:8" x14ac:dyDescent="0.25">
      <c r="B59">
        <v>8</v>
      </c>
      <c r="D59">
        <v>1120</v>
      </c>
      <c r="G59">
        <v>1</v>
      </c>
      <c r="H59">
        <v>14</v>
      </c>
    </row>
    <row r="60" spans="2:8" x14ac:dyDescent="0.25">
      <c r="G60">
        <v>2</v>
      </c>
      <c r="H60">
        <v>11</v>
      </c>
    </row>
    <row r="61" spans="2:8" x14ac:dyDescent="0.25">
      <c r="G61">
        <v>3</v>
      </c>
      <c r="H61">
        <v>11</v>
      </c>
    </row>
    <row r="62" spans="2:8" x14ac:dyDescent="0.25">
      <c r="G62">
        <v>4</v>
      </c>
      <c r="H62">
        <v>8</v>
      </c>
    </row>
    <row r="63" spans="2:8" x14ac:dyDescent="0.25">
      <c r="G63">
        <v>5</v>
      </c>
      <c r="H63">
        <v>11</v>
      </c>
    </row>
    <row r="64" spans="2:8" x14ac:dyDescent="0.25">
      <c r="G64">
        <v>6</v>
      </c>
      <c r="H64">
        <v>8</v>
      </c>
    </row>
    <row r="66" spans="2:8" x14ac:dyDescent="0.25">
      <c r="B66">
        <v>9</v>
      </c>
      <c r="D66">
        <v>1122</v>
      </c>
      <c r="G66">
        <v>1</v>
      </c>
      <c r="H66">
        <v>11</v>
      </c>
    </row>
    <row r="67" spans="2:8" x14ac:dyDescent="0.25">
      <c r="G67">
        <v>2</v>
      </c>
      <c r="H67">
        <v>8</v>
      </c>
    </row>
    <row r="68" spans="2:8" x14ac:dyDescent="0.25">
      <c r="G68">
        <v>3</v>
      </c>
      <c r="H68">
        <v>8</v>
      </c>
    </row>
    <row r="70" spans="2:8" x14ac:dyDescent="0.25">
      <c r="B70">
        <v>10</v>
      </c>
      <c r="D70">
        <v>1001</v>
      </c>
      <c r="G70">
        <v>1</v>
      </c>
      <c r="H70">
        <v>11</v>
      </c>
    </row>
    <row r="71" spans="2:8" x14ac:dyDescent="0.25">
      <c r="G71">
        <v>2</v>
      </c>
      <c r="H71">
        <v>8</v>
      </c>
    </row>
    <row r="72" spans="2:8" x14ac:dyDescent="0.25">
      <c r="G72">
        <v>3</v>
      </c>
      <c r="H72">
        <v>8</v>
      </c>
    </row>
    <row r="74" spans="2:8" x14ac:dyDescent="0.25">
      <c r="B74">
        <v>11</v>
      </c>
      <c r="D74">
        <v>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E22F-2E91-4004-80E1-AD1F07239FFD}">
  <dimension ref="B3:K70"/>
  <sheetViews>
    <sheetView workbookViewId="0">
      <selection activeCell="H69" sqref="H69"/>
    </sheetView>
  </sheetViews>
  <sheetFormatPr defaultRowHeight="15" x14ac:dyDescent="0.25"/>
  <sheetData>
    <row r="3" spans="2:11" x14ac:dyDescent="0.25">
      <c r="B3" t="s">
        <v>45</v>
      </c>
      <c r="C3" s="13"/>
      <c r="D3" t="s">
        <v>46</v>
      </c>
      <c r="E3" t="s">
        <v>50</v>
      </c>
      <c r="F3" t="s">
        <v>51</v>
      </c>
      <c r="G3" t="s">
        <v>47</v>
      </c>
      <c r="H3" t="s">
        <v>48</v>
      </c>
      <c r="K3" t="s">
        <v>58</v>
      </c>
    </row>
    <row r="4" spans="2:11" x14ac:dyDescent="0.25">
      <c r="C4" s="13" t="s">
        <v>53</v>
      </c>
      <c r="E4">
        <v>4</v>
      </c>
      <c r="F4">
        <v>3</v>
      </c>
      <c r="H4">
        <v>14</v>
      </c>
      <c r="I4">
        <v>1</v>
      </c>
      <c r="K4">
        <f>(7-E4)*(4-F4)</f>
        <v>3</v>
      </c>
    </row>
    <row r="5" spans="2:11" x14ac:dyDescent="0.25">
      <c r="C5" s="13"/>
      <c r="H5">
        <v>12</v>
      </c>
      <c r="I5">
        <v>1</v>
      </c>
    </row>
    <row r="6" spans="2:11" x14ac:dyDescent="0.25">
      <c r="C6" s="13"/>
      <c r="H6">
        <v>8</v>
      </c>
      <c r="I6">
        <v>1</v>
      </c>
    </row>
    <row r="7" spans="2:11" x14ac:dyDescent="0.25">
      <c r="C7" s="13"/>
    </row>
    <row r="8" spans="2:11" x14ac:dyDescent="0.25">
      <c r="C8" s="13"/>
    </row>
    <row r="9" spans="2:11" x14ac:dyDescent="0.25">
      <c r="C9" s="13" t="s">
        <v>54</v>
      </c>
      <c r="E9">
        <v>4</v>
      </c>
      <c r="F9">
        <v>3</v>
      </c>
      <c r="H9">
        <v>12</v>
      </c>
      <c r="I9">
        <v>1</v>
      </c>
      <c r="K9">
        <f t="shared" ref="K9:K21" si="0">(7-E9)*(4-F9)</f>
        <v>3</v>
      </c>
    </row>
    <row r="10" spans="2:11" x14ac:dyDescent="0.25">
      <c r="C10" s="13"/>
      <c r="H10">
        <v>9</v>
      </c>
      <c r="I10">
        <v>1</v>
      </c>
    </row>
    <row r="11" spans="2:11" x14ac:dyDescent="0.25">
      <c r="C11" s="13"/>
      <c r="H11">
        <v>11</v>
      </c>
      <c r="I11">
        <v>1</v>
      </c>
    </row>
    <row r="12" spans="2:11" x14ac:dyDescent="0.25">
      <c r="C12" s="13"/>
    </row>
    <row r="13" spans="2:11" x14ac:dyDescent="0.25">
      <c r="C13" s="13" t="s">
        <v>55</v>
      </c>
      <c r="E13">
        <v>3</v>
      </c>
      <c r="F13">
        <v>3</v>
      </c>
      <c r="H13">
        <v>8</v>
      </c>
      <c r="I13">
        <v>1</v>
      </c>
      <c r="K13">
        <f t="shared" si="0"/>
        <v>4</v>
      </c>
    </row>
    <row r="14" spans="2:11" x14ac:dyDescent="0.25">
      <c r="C14" s="13"/>
      <c r="H14">
        <v>11</v>
      </c>
      <c r="I14">
        <v>1</v>
      </c>
    </row>
    <row r="15" spans="2:11" x14ac:dyDescent="0.25">
      <c r="C15" s="13"/>
      <c r="H15">
        <v>10</v>
      </c>
      <c r="I15">
        <v>1</v>
      </c>
    </row>
    <row r="16" spans="2:11" x14ac:dyDescent="0.25">
      <c r="C16" s="13"/>
      <c r="H16">
        <v>7</v>
      </c>
      <c r="I16">
        <v>1</v>
      </c>
    </row>
    <row r="17" spans="3:11" x14ac:dyDescent="0.25">
      <c r="C17" s="13" t="s">
        <v>56</v>
      </c>
      <c r="E17">
        <v>4</v>
      </c>
      <c r="F17">
        <v>3</v>
      </c>
      <c r="H17">
        <v>10</v>
      </c>
      <c r="I17">
        <v>1</v>
      </c>
      <c r="K17">
        <f t="shared" si="0"/>
        <v>3</v>
      </c>
    </row>
    <row r="18" spans="3:11" x14ac:dyDescent="0.25">
      <c r="C18" s="13"/>
      <c r="H18">
        <v>12</v>
      </c>
      <c r="I18">
        <v>1</v>
      </c>
    </row>
    <row r="19" spans="3:11" x14ac:dyDescent="0.25">
      <c r="C19" s="13"/>
      <c r="H19">
        <v>10</v>
      </c>
      <c r="I19">
        <v>1</v>
      </c>
    </row>
    <row r="20" spans="3:11" x14ac:dyDescent="0.25">
      <c r="C20" s="13"/>
    </row>
    <row r="21" spans="3:11" x14ac:dyDescent="0.25">
      <c r="C21" s="13" t="s">
        <v>57</v>
      </c>
      <c r="E21">
        <v>4</v>
      </c>
      <c r="F21">
        <v>2</v>
      </c>
      <c r="H21">
        <v>8</v>
      </c>
      <c r="I21">
        <v>1</v>
      </c>
      <c r="K21">
        <f t="shared" si="0"/>
        <v>6</v>
      </c>
    </row>
    <row r="22" spans="3:11" x14ac:dyDescent="0.25">
      <c r="C22" s="13"/>
      <c r="H22">
        <v>11</v>
      </c>
      <c r="I22">
        <v>1</v>
      </c>
    </row>
    <row r="23" spans="3:11" x14ac:dyDescent="0.25">
      <c r="C23" s="13"/>
      <c r="H23">
        <v>13</v>
      </c>
      <c r="I23">
        <v>1</v>
      </c>
    </row>
    <row r="24" spans="3:11" x14ac:dyDescent="0.25">
      <c r="C24" s="13"/>
      <c r="H24">
        <v>13</v>
      </c>
      <c r="I24">
        <v>1</v>
      </c>
    </row>
    <row r="25" spans="3:11" x14ac:dyDescent="0.25">
      <c r="C25" s="13"/>
      <c r="H25">
        <v>10</v>
      </c>
      <c r="I25">
        <v>1</v>
      </c>
    </row>
    <row r="26" spans="3:11" x14ac:dyDescent="0.25">
      <c r="C26" s="13"/>
      <c r="H26">
        <v>9</v>
      </c>
      <c r="I26">
        <v>1</v>
      </c>
    </row>
    <row r="27" spans="3:11" x14ac:dyDescent="0.25">
      <c r="C27" s="13"/>
    </row>
    <row r="28" spans="3:11" x14ac:dyDescent="0.25">
      <c r="C28" s="13" t="s">
        <v>59</v>
      </c>
      <c r="E28">
        <v>4</v>
      </c>
      <c r="F28">
        <v>2</v>
      </c>
      <c r="H28">
        <v>11</v>
      </c>
      <c r="I28">
        <v>1</v>
      </c>
      <c r="K28">
        <f t="shared" ref="K28" si="1">(7-E28)*(4-F28)</f>
        <v>6</v>
      </c>
    </row>
    <row r="29" spans="3:11" x14ac:dyDescent="0.25">
      <c r="C29" s="13"/>
      <c r="H29">
        <v>14</v>
      </c>
      <c r="I29">
        <v>1</v>
      </c>
    </row>
    <row r="30" spans="3:11" x14ac:dyDescent="0.25">
      <c r="C30" s="13"/>
      <c r="H30">
        <v>11</v>
      </c>
      <c r="I30">
        <v>1</v>
      </c>
    </row>
    <row r="31" spans="3:11" x14ac:dyDescent="0.25">
      <c r="C31" s="13"/>
      <c r="H31">
        <v>11</v>
      </c>
      <c r="I31">
        <v>1</v>
      </c>
    </row>
    <row r="32" spans="3:11" x14ac:dyDescent="0.25">
      <c r="C32" s="13"/>
      <c r="H32">
        <v>14</v>
      </c>
      <c r="I32">
        <v>1</v>
      </c>
    </row>
    <row r="33" spans="3:11" x14ac:dyDescent="0.25">
      <c r="C33" s="13"/>
      <c r="H33">
        <v>11</v>
      </c>
      <c r="I33">
        <v>1</v>
      </c>
    </row>
    <row r="34" spans="3:11" x14ac:dyDescent="0.25">
      <c r="C34" s="13"/>
    </row>
    <row r="35" spans="3:11" x14ac:dyDescent="0.25">
      <c r="C35" s="13" t="s">
        <v>60</v>
      </c>
      <c r="E35">
        <v>3</v>
      </c>
      <c r="F35">
        <v>2</v>
      </c>
      <c r="H35">
        <v>8</v>
      </c>
      <c r="I35">
        <v>1</v>
      </c>
      <c r="K35">
        <f t="shared" ref="K35" si="2">(7-E35)*(4-F35)</f>
        <v>8</v>
      </c>
    </row>
    <row r="36" spans="3:11" x14ac:dyDescent="0.25">
      <c r="C36" s="13"/>
      <c r="H36">
        <v>11</v>
      </c>
      <c r="I36">
        <v>1</v>
      </c>
    </row>
    <row r="37" spans="3:11" x14ac:dyDescent="0.25">
      <c r="C37" s="13"/>
      <c r="H37">
        <v>11</v>
      </c>
      <c r="I37">
        <v>1</v>
      </c>
    </row>
    <row r="38" spans="3:11" x14ac:dyDescent="0.25">
      <c r="C38" s="13"/>
      <c r="H38">
        <v>8</v>
      </c>
      <c r="I38">
        <v>1</v>
      </c>
    </row>
    <row r="39" spans="3:11" x14ac:dyDescent="0.25">
      <c r="C39" s="13"/>
      <c r="H39">
        <v>8</v>
      </c>
      <c r="I39">
        <v>1</v>
      </c>
    </row>
    <row r="40" spans="3:11" x14ac:dyDescent="0.25">
      <c r="C40" s="13"/>
      <c r="H40">
        <v>11</v>
      </c>
      <c r="I40">
        <v>1</v>
      </c>
    </row>
    <row r="41" spans="3:11" x14ac:dyDescent="0.25">
      <c r="C41" s="13"/>
      <c r="H41">
        <v>11</v>
      </c>
      <c r="I41">
        <v>1</v>
      </c>
    </row>
    <row r="42" spans="3:11" x14ac:dyDescent="0.25">
      <c r="C42" s="13"/>
      <c r="H42">
        <v>8</v>
      </c>
      <c r="I42">
        <v>1</v>
      </c>
    </row>
    <row r="43" spans="3:11" x14ac:dyDescent="0.25">
      <c r="C43" s="13"/>
    </row>
    <row r="44" spans="3:11" x14ac:dyDescent="0.25">
      <c r="C44" s="13" t="s">
        <v>61</v>
      </c>
      <c r="E44">
        <v>4</v>
      </c>
      <c r="F44">
        <v>2</v>
      </c>
      <c r="H44">
        <v>11</v>
      </c>
      <c r="I44">
        <v>1</v>
      </c>
    </row>
    <row r="45" spans="3:11" x14ac:dyDescent="0.25">
      <c r="C45" s="13"/>
      <c r="H45">
        <v>12</v>
      </c>
      <c r="I45">
        <v>1</v>
      </c>
    </row>
    <row r="46" spans="3:11" x14ac:dyDescent="0.25">
      <c r="C46" s="13"/>
      <c r="H46">
        <v>11</v>
      </c>
      <c r="I46">
        <v>1</v>
      </c>
    </row>
    <row r="47" spans="3:11" x14ac:dyDescent="0.25">
      <c r="C47" s="13"/>
      <c r="H47">
        <v>12</v>
      </c>
      <c r="I47">
        <v>1</v>
      </c>
    </row>
    <row r="48" spans="3:11" x14ac:dyDescent="0.25">
      <c r="C48" s="13"/>
    </row>
    <row r="49" spans="2:11" x14ac:dyDescent="0.25">
      <c r="C49" s="13" t="s">
        <v>62</v>
      </c>
      <c r="E49">
        <v>4</v>
      </c>
      <c r="F49">
        <v>2</v>
      </c>
      <c r="H49">
        <v>11</v>
      </c>
      <c r="I49">
        <v>1</v>
      </c>
    </row>
    <row r="50" spans="2:11" x14ac:dyDescent="0.25">
      <c r="C50" s="13"/>
      <c r="H50">
        <v>14</v>
      </c>
      <c r="I50">
        <v>1</v>
      </c>
    </row>
    <row r="51" spans="2:11" x14ac:dyDescent="0.25">
      <c r="C51" s="13"/>
      <c r="H51">
        <v>12</v>
      </c>
      <c r="I51">
        <v>1</v>
      </c>
    </row>
    <row r="52" spans="2:11" x14ac:dyDescent="0.25">
      <c r="C52" s="13"/>
      <c r="H52">
        <v>10</v>
      </c>
      <c r="I52">
        <v>1</v>
      </c>
    </row>
    <row r="53" spans="2:11" x14ac:dyDescent="0.25">
      <c r="C53" s="13"/>
    </row>
    <row r="54" spans="2:11" x14ac:dyDescent="0.25">
      <c r="C54" s="13" t="s">
        <v>63</v>
      </c>
      <c r="E54">
        <v>4</v>
      </c>
      <c r="F54">
        <v>3</v>
      </c>
      <c r="H54">
        <v>12</v>
      </c>
      <c r="I54">
        <v>1</v>
      </c>
    </row>
    <row r="55" spans="2:11" x14ac:dyDescent="0.25">
      <c r="C55" s="13"/>
      <c r="H55">
        <v>9</v>
      </c>
      <c r="I55">
        <v>1</v>
      </c>
    </row>
    <row r="56" spans="2:11" x14ac:dyDescent="0.25">
      <c r="C56" s="13"/>
      <c r="H56">
        <v>11</v>
      </c>
      <c r="I56">
        <v>1</v>
      </c>
    </row>
    <row r="57" spans="2:11" x14ac:dyDescent="0.25">
      <c r="C57" s="13"/>
    </row>
    <row r="58" spans="2:11" x14ac:dyDescent="0.25">
      <c r="C58" s="13" t="s">
        <v>64</v>
      </c>
      <c r="E58">
        <v>3</v>
      </c>
      <c r="F58">
        <v>3</v>
      </c>
      <c r="H58">
        <v>11</v>
      </c>
      <c r="I58">
        <v>1</v>
      </c>
      <c r="K58">
        <f t="shared" ref="K58" si="3">(7-E58)*(4-F58)</f>
        <v>4</v>
      </c>
    </row>
    <row r="59" spans="2:11" x14ac:dyDescent="0.25">
      <c r="C59" s="13"/>
      <c r="H59">
        <v>13</v>
      </c>
      <c r="I59">
        <v>1</v>
      </c>
    </row>
    <row r="60" spans="2:11" x14ac:dyDescent="0.25">
      <c r="C60" s="13"/>
      <c r="H60">
        <v>11</v>
      </c>
      <c r="I60">
        <v>1</v>
      </c>
    </row>
    <row r="61" spans="2:11" x14ac:dyDescent="0.25">
      <c r="C61" s="13"/>
      <c r="H61">
        <v>8</v>
      </c>
      <c r="I61">
        <v>1</v>
      </c>
    </row>
    <row r="62" spans="2:11" x14ac:dyDescent="0.25">
      <c r="C62" s="13"/>
    </row>
    <row r="63" spans="2:11" x14ac:dyDescent="0.25">
      <c r="B63" t="s">
        <v>66</v>
      </c>
      <c r="C63" s="13" t="s">
        <v>65</v>
      </c>
      <c r="E63">
        <v>3</v>
      </c>
      <c r="F63">
        <v>3</v>
      </c>
      <c r="H63">
        <v>8</v>
      </c>
      <c r="I63">
        <v>1</v>
      </c>
    </row>
    <row r="64" spans="2:11" x14ac:dyDescent="0.25">
      <c r="C64" s="13"/>
      <c r="H64">
        <v>11</v>
      </c>
      <c r="I64">
        <v>1</v>
      </c>
    </row>
    <row r="65" spans="3:9" x14ac:dyDescent="0.25">
      <c r="C65" s="13"/>
      <c r="H65">
        <v>11</v>
      </c>
      <c r="I65">
        <v>1</v>
      </c>
    </row>
    <row r="66" spans="3:9" x14ac:dyDescent="0.25">
      <c r="C66" s="13"/>
      <c r="H66">
        <v>8</v>
      </c>
      <c r="I66">
        <v>1</v>
      </c>
    </row>
    <row r="67" spans="3:9" x14ac:dyDescent="0.25">
      <c r="C67" s="13"/>
    </row>
    <row r="68" spans="3:9" x14ac:dyDescent="0.25">
      <c r="C68" s="13"/>
    </row>
    <row r="69" spans="3:9" x14ac:dyDescent="0.25">
      <c r="C69" s="13" t="s">
        <v>67</v>
      </c>
      <c r="E69">
        <v>3</v>
      </c>
      <c r="F69">
        <v>2</v>
      </c>
    </row>
    <row r="70" spans="3:9" x14ac:dyDescent="0.25">
      <c r="C7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Base Game</vt:lpstr>
      <vt:lpstr>Hold'n Respin</vt:lpstr>
      <vt:lpstr>Figures</vt:lpstr>
      <vt:lpstr>Figures2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Borodin</dc:creator>
  <cp:lastModifiedBy>Viktor Borodin</cp:lastModifiedBy>
  <dcterms:created xsi:type="dcterms:W3CDTF">2023-01-25T13:38:01Z</dcterms:created>
  <dcterms:modified xsi:type="dcterms:W3CDTF">2023-02-02T16:57:02Z</dcterms:modified>
</cp:coreProperties>
</file>