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 activeTab="1"/>
  </bookViews>
  <sheets>
    <sheet name="CERCHA" sheetId="1" r:id="rId1"/>
    <sheet name="PORTICO" sheetId="2" r:id="rId2"/>
    <sheet name="F CERCHA" sheetId="4" r:id="rId3"/>
  </sheets>
  <calcPr calcId="145621"/>
</workbook>
</file>

<file path=xl/calcChain.xml><?xml version="1.0" encoding="utf-8"?>
<calcChain xmlns="http://schemas.openxmlformats.org/spreadsheetml/2006/main">
  <c r="AK26" i="2" l="1"/>
  <c r="AK25" i="2"/>
  <c r="O25" i="2"/>
  <c r="O41" i="2"/>
  <c r="O26" i="2"/>
  <c r="AK6" i="2"/>
  <c r="O42" i="2"/>
  <c r="O39" i="2"/>
  <c r="O40" i="2"/>
  <c r="O38" i="2"/>
  <c r="O22" i="2"/>
  <c r="O23" i="2"/>
  <c r="O21" i="2"/>
  <c r="O24" i="2"/>
  <c r="O6" i="2"/>
  <c r="O7" i="2"/>
  <c r="O5" i="2"/>
  <c r="O9" i="2"/>
  <c r="O10" i="2"/>
  <c r="O8" i="2"/>
  <c r="AK22" i="2"/>
  <c r="AK23" i="2"/>
  <c r="AK24" i="2"/>
  <c r="AK21" i="2"/>
  <c r="AK7" i="2"/>
  <c r="AK8" i="2"/>
  <c r="AK9" i="2"/>
  <c r="AK10" i="2"/>
  <c r="AK5" i="2"/>
  <c r="O43" i="2" l="1"/>
  <c r="V43" i="2"/>
  <c r="U43" i="2"/>
  <c r="T43" i="2"/>
  <c r="S43" i="2"/>
  <c r="R43" i="2"/>
  <c r="Q43" i="2"/>
  <c r="V42" i="2"/>
  <c r="S42" i="2"/>
  <c r="R42" i="2"/>
  <c r="Q42" i="2"/>
  <c r="V41" i="2"/>
  <c r="S41" i="2"/>
  <c r="R41" i="2"/>
  <c r="Q41" i="2"/>
  <c r="AR26" i="2"/>
  <c r="AQ26" i="2"/>
  <c r="AP26" i="2"/>
  <c r="AO26" i="2"/>
  <c r="AN26" i="2"/>
  <c r="AM26" i="2"/>
  <c r="AR25" i="2"/>
  <c r="AO25" i="2"/>
  <c r="AN25" i="2"/>
  <c r="AM25" i="2"/>
  <c r="AR24" i="2"/>
  <c r="AO24" i="2"/>
  <c r="AN24" i="2"/>
  <c r="AM24" i="2"/>
  <c r="AR10" i="2"/>
  <c r="AQ10" i="2"/>
  <c r="AP10" i="2"/>
  <c r="AO10" i="2"/>
  <c r="AN10" i="2"/>
  <c r="AM10" i="2"/>
  <c r="AR9" i="2"/>
  <c r="AO9" i="2"/>
  <c r="AN9" i="2"/>
  <c r="AM9" i="2"/>
  <c r="AR8" i="2"/>
  <c r="AO8" i="2"/>
  <c r="AN8" i="2"/>
  <c r="AM8" i="2"/>
  <c r="V26" i="2"/>
  <c r="U26" i="2"/>
  <c r="T26" i="2"/>
  <c r="S26" i="2"/>
  <c r="R26" i="2"/>
  <c r="Q26" i="2"/>
  <c r="V25" i="2"/>
  <c r="S25" i="2"/>
  <c r="R25" i="2"/>
  <c r="Q25" i="2"/>
  <c r="V24" i="2"/>
  <c r="S24" i="2"/>
  <c r="R24" i="2"/>
  <c r="Q24" i="2"/>
  <c r="Q9" i="2"/>
  <c r="R9" i="2"/>
  <c r="S9" i="2"/>
  <c r="Q10" i="2"/>
  <c r="R10" i="2"/>
  <c r="S10" i="2"/>
  <c r="R8" i="2"/>
  <c r="S8" i="2"/>
  <c r="Q8" i="2"/>
  <c r="V9" i="2"/>
  <c r="T10" i="2"/>
  <c r="U10" i="2"/>
  <c r="V10" i="2"/>
  <c r="V8" i="2"/>
  <c r="M39" i="2" l="1"/>
  <c r="M40" i="2"/>
  <c r="M38" i="2"/>
  <c r="M22" i="2"/>
  <c r="M23" i="2"/>
  <c r="M21" i="2"/>
  <c r="M6" i="2"/>
  <c r="M7" i="2"/>
  <c r="M5" i="2"/>
  <c r="BH33" i="2"/>
  <c r="BH34" i="2"/>
  <c r="BH35" i="2"/>
  <c r="BH36" i="2"/>
  <c r="BH37" i="2"/>
  <c r="BH38" i="2"/>
  <c r="BH39" i="2"/>
  <c r="BH40" i="2"/>
  <c r="BH32" i="2"/>
  <c r="BH42" i="2"/>
  <c r="BH43" i="2"/>
  <c r="BH44" i="2"/>
  <c r="BH45" i="2"/>
  <c r="BH46" i="2"/>
  <c r="BH47" i="2"/>
  <c r="BH48" i="2"/>
  <c r="BH49" i="2"/>
  <c r="BH41" i="2"/>
  <c r="C51" i="4" l="1"/>
  <c r="C53" i="4" s="1"/>
  <c r="N39" i="4"/>
  <c r="N37" i="4"/>
  <c r="N40" i="4" s="1"/>
  <c r="C37" i="4"/>
  <c r="C38" i="4" s="1"/>
  <c r="N25" i="4"/>
  <c r="N24" i="4"/>
  <c r="N23" i="4"/>
  <c r="N26" i="4" s="1"/>
  <c r="C23" i="4"/>
  <c r="C24" i="4" s="1"/>
  <c r="N10" i="4"/>
  <c r="N9" i="4"/>
  <c r="N11" i="4" s="1"/>
  <c r="C9" i="4"/>
  <c r="C11" i="4" s="1"/>
  <c r="Q18" i="4" l="1"/>
  <c r="T21" i="4"/>
  <c r="T33" i="4"/>
  <c r="AE13" i="4" s="1"/>
  <c r="T35" i="4"/>
  <c r="C10" i="4"/>
  <c r="N38" i="4"/>
  <c r="T19" i="4"/>
  <c r="AA15" i="4" s="1"/>
  <c r="N12" i="4"/>
  <c r="S18" i="4"/>
  <c r="Z14" i="4" s="1"/>
  <c r="C12" i="4"/>
  <c r="I7" i="4" s="1"/>
  <c r="R19" i="4"/>
  <c r="AE15" i="4" s="1"/>
  <c r="T20" i="4"/>
  <c r="I5" i="4"/>
  <c r="AI16" i="4" s="1"/>
  <c r="G7" i="4"/>
  <c r="AF19" i="4" s="1"/>
  <c r="H34" i="4"/>
  <c r="H32" i="4"/>
  <c r="Z18" i="4" s="1"/>
  <c r="F32" i="4"/>
  <c r="R7" i="4"/>
  <c r="AC11" i="4" s="1"/>
  <c r="R5" i="4"/>
  <c r="T7" i="4"/>
  <c r="T5" i="4"/>
  <c r="AA13" i="4" s="1"/>
  <c r="H20" i="4"/>
  <c r="H7" i="4"/>
  <c r="R6" i="4"/>
  <c r="AC10" i="4" s="1"/>
  <c r="I6" i="4"/>
  <c r="S4" i="4"/>
  <c r="S5" i="4"/>
  <c r="Z13" i="4" s="1"/>
  <c r="S6" i="4"/>
  <c r="S7" i="4"/>
  <c r="T18" i="4"/>
  <c r="AA14" i="4" s="1"/>
  <c r="C54" i="4"/>
  <c r="G47" i="4" s="1"/>
  <c r="T4" i="4"/>
  <c r="AA12" i="4" s="1"/>
  <c r="T6" i="4"/>
  <c r="Q20" i="4"/>
  <c r="AD10" i="4" s="1"/>
  <c r="Q21" i="4"/>
  <c r="AD11" i="4" s="1"/>
  <c r="C25" i="4"/>
  <c r="C39" i="4"/>
  <c r="H33" i="4" s="1"/>
  <c r="Z19" i="4" s="1"/>
  <c r="F4" i="4"/>
  <c r="R20" i="4"/>
  <c r="AE10" i="4" s="1"/>
  <c r="R21" i="4"/>
  <c r="AE11" i="4" s="1"/>
  <c r="R33" i="4"/>
  <c r="R34" i="4"/>
  <c r="AC14" i="4" s="1"/>
  <c r="R35" i="4"/>
  <c r="AC15" i="4" s="1"/>
  <c r="Q19" i="4"/>
  <c r="S20" i="4"/>
  <c r="S21" i="4"/>
  <c r="C26" i="4"/>
  <c r="S32" i="4"/>
  <c r="AD12" i="4" s="1"/>
  <c r="C40" i="4"/>
  <c r="F34" i="4" s="1"/>
  <c r="AH10" i="4" s="1"/>
  <c r="H6" i="4"/>
  <c r="S19" i="4"/>
  <c r="Z15" i="4" s="1"/>
  <c r="Q4" i="4"/>
  <c r="Q7" i="4"/>
  <c r="AB11" i="4" s="1"/>
  <c r="C52" i="4"/>
  <c r="Q5" i="4"/>
  <c r="Q6" i="4"/>
  <c r="AB10" i="4" s="1"/>
  <c r="R18" i="4"/>
  <c r="R4" i="4"/>
  <c r="S35" i="4" l="1"/>
  <c r="T32" i="4"/>
  <c r="AE12" i="4" s="1"/>
  <c r="F18" i="4"/>
  <c r="F33" i="4"/>
  <c r="H4" i="4"/>
  <c r="AH17" i="4" s="1"/>
  <c r="R32" i="4"/>
  <c r="Q35" i="4"/>
  <c r="AB15" i="4" s="1"/>
  <c r="I4" i="4"/>
  <c r="AI17" i="4" s="1"/>
  <c r="H18" i="4"/>
  <c r="Z17" i="4" s="1"/>
  <c r="G6" i="4"/>
  <c r="AF18" i="4" s="1"/>
  <c r="F7" i="4"/>
  <c r="AG19" i="4" s="1"/>
  <c r="Q32" i="4"/>
  <c r="H35" i="4"/>
  <c r="I49" i="4"/>
  <c r="AC13" i="4" s="1"/>
  <c r="T34" i="4"/>
  <c r="AD15" i="4"/>
  <c r="Q33" i="4"/>
  <c r="S34" i="4"/>
  <c r="AD14" i="4" s="1"/>
  <c r="G4" i="4"/>
  <c r="F6" i="4"/>
  <c r="AG18" i="4" s="1"/>
  <c r="F19" i="4"/>
  <c r="G49" i="4"/>
  <c r="AF13" i="4" s="1"/>
  <c r="Q34" i="4"/>
  <c r="AB14" i="4" s="1"/>
  <c r="H5" i="4"/>
  <c r="AH16" i="4" s="1"/>
  <c r="S33" i="4"/>
  <c r="AD13" i="4" s="1"/>
  <c r="F5" i="4"/>
  <c r="I47" i="4"/>
  <c r="AC16" i="4" s="1"/>
  <c r="G5" i="4"/>
  <c r="Z10" i="4"/>
  <c r="I18" i="4"/>
  <c r="AA17" i="4" s="1"/>
  <c r="AH19" i="4"/>
  <c r="G20" i="4"/>
  <c r="AF10" i="4" s="1"/>
  <c r="G34" i="4"/>
  <c r="AI10" i="4" s="1"/>
  <c r="AE14" i="4"/>
  <c r="AH18" i="4"/>
  <c r="I20" i="4"/>
  <c r="F20" i="4"/>
  <c r="AG10" i="4" s="1"/>
  <c r="I32" i="4"/>
  <c r="AA18" i="4" s="1"/>
  <c r="I34" i="4"/>
  <c r="G21" i="4"/>
  <c r="AF11" i="4" s="1"/>
  <c r="I19" i="4"/>
  <c r="AA16" i="4" s="1"/>
  <c r="I21" i="4"/>
  <c r="AA11" i="4" s="1"/>
  <c r="G19" i="4"/>
  <c r="G18" i="4"/>
  <c r="H48" i="4"/>
  <c r="AB12" i="4" s="1"/>
  <c r="H46" i="4"/>
  <c r="AB17" i="4" s="1"/>
  <c r="G48" i="4"/>
  <c r="AF12" i="4" s="1"/>
  <c r="G46" i="4"/>
  <c r="AF17" i="4" s="1"/>
  <c r="F48" i="4"/>
  <c r="AG12" i="4" s="1"/>
  <c r="F46" i="4"/>
  <c r="AG17" i="4" s="1"/>
  <c r="H49" i="4"/>
  <c r="H47" i="4"/>
  <c r="AB16" i="4" s="1"/>
  <c r="F49" i="4"/>
  <c r="AG13" i="4" s="1"/>
  <c r="F47" i="4"/>
  <c r="I48" i="4"/>
  <c r="AC12" i="4" s="1"/>
  <c r="I46" i="4"/>
  <c r="AC17" i="4" s="1"/>
  <c r="G35" i="4"/>
  <c r="AI11" i="4" s="1"/>
  <c r="G33" i="4"/>
  <c r="I35" i="4"/>
  <c r="I33" i="4"/>
  <c r="AA19" i="4" s="1"/>
  <c r="F35" i="4"/>
  <c r="AH11" i="4" s="1"/>
  <c r="AF16" i="4"/>
  <c r="F21" i="4"/>
  <c r="AG11" i="4" s="1"/>
  <c r="G32" i="4"/>
  <c r="AI18" i="4" s="1"/>
  <c r="H19" i="4"/>
  <c r="Z16" i="4" s="1"/>
  <c r="H21" i="4"/>
  <c r="AI19" i="4" l="1"/>
  <c r="AG16" i="4"/>
  <c r="Z11" i="4"/>
  <c r="AB13" i="4"/>
  <c r="Z39" i="4" s="1" a="1"/>
  <c r="AA10" i="4"/>
  <c r="Z22" i="2"/>
  <c r="Z6" i="2"/>
  <c r="D39" i="2"/>
  <c r="Z24" i="2"/>
  <c r="Z8" i="2"/>
  <c r="D41" i="2"/>
  <c r="D24" i="2"/>
  <c r="D8" i="2"/>
  <c r="Z39" i="4" l="1"/>
  <c r="AB43" i="4"/>
  <c r="AB45" i="4"/>
  <c r="AB44" i="4"/>
  <c r="AD41" i="4"/>
  <c r="AA39" i="4"/>
  <c r="AF45" i="4"/>
  <c r="AF39" i="4"/>
  <c r="AF44" i="4"/>
  <c r="AC42" i="4"/>
  <c r="AE45" i="4"/>
  <c r="AE40" i="4"/>
  <c r="AE41" i="4"/>
  <c r="AE43" i="4"/>
  <c r="AB41" i="4"/>
  <c r="AE39" i="4"/>
  <c r="Z45" i="4"/>
  <c r="AA42" i="4"/>
  <c r="AA44" i="4"/>
  <c r="AF40" i="4"/>
  <c r="AC40" i="4"/>
  <c r="AC43" i="4"/>
  <c r="AE44" i="4"/>
  <c r="AF41" i="4"/>
  <c r="Z42" i="4"/>
  <c r="AA41" i="4"/>
  <c r="AE42" i="4"/>
  <c r="Z41" i="4"/>
  <c r="Z43" i="4"/>
  <c r="AA45" i="4"/>
  <c r="AB39" i="4"/>
  <c r="Z40" i="4"/>
  <c r="AD43" i="4"/>
  <c r="AF42" i="4"/>
  <c r="AC45" i="4"/>
  <c r="AC44" i="4"/>
  <c r="AB42" i="4"/>
  <c r="AD39" i="4"/>
  <c r="AC39" i="4"/>
  <c r="AD42" i="4"/>
  <c r="Z44" i="4"/>
  <c r="AA40" i="4"/>
  <c r="AD45" i="4"/>
  <c r="AA43" i="4"/>
  <c r="AD44" i="4"/>
  <c r="AF43" i="4"/>
  <c r="AC41" i="4"/>
  <c r="AD40" i="4"/>
  <c r="AB40" i="4"/>
  <c r="D6" i="2"/>
  <c r="AH27" i="4" l="1" a="1"/>
  <c r="D22" i="2"/>
  <c r="Z29" i="2"/>
  <c r="Z13" i="2"/>
  <c r="D46" i="2"/>
  <c r="D29" i="2"/>
  <c r="Z30" i="2" l="1"/>
  <c r="AD23" i="2"/>
  <c r="D30" i="2"/>
  <c r="H23" i="2"/>
  <c r="BI26" i="2" s="1"/>
  <c r="D48" i="2"/>
  <c r="H40" i="2"/>
  <c r="AD7" i="2"/>
  <c r="AH28" i="4"/>
  <c r="AH33" i="4"/>
  <c r="AJ38" i="4" s="1"/>
  <c r="AH30" i="4"/>
  <c r="AH32" i="4"/>
  <c r="AH31" i="4"/>
  <c r="AJ44" i="4" s="1"/>
  <c r="AH27" i="4"/>
  <c r="AH29" i="4"/>
  <c r="AJ41" i="4" s="1"/>
  <c r="Z31" i="2"/>
  <c r="Z14" i="2"/>
  <c r="Z15" i="2"/>
  <c r="D47" i="2"/>
  <c r="D31" i="2"/>
  <c r="D13" i="2"/>
  <c r="R39" i="2" l="1"/>
  <c r="U42" i="2" s="1"/>
  <c r="Q38" i="2"/>
  <c r="T41" i="2" s="1"/>
  <c r="H22" i="2"/>
  <c r="J26" i="2" s="1"/>
  <c r="Q21" i="2"/>
  <c r="T24" i="2" s="1"/>
  <c r="R22" i="2"/>
  <c r="U25" i="2" s="1"/>
  <c r="AD6" i="2"/>
  <c r="AM5" i="2"/>
  <c r="AP8" i="2" s="1"/>
  <c r="AN6" i="2"/>
  <c r="AQ9" i="2" s="1"/>
  <c r="G38" i="2"/>
  <c r="J41" i="2" s="1"/>
  <c r="Q39" i="2"/>
  <c r="T42" i="2" s="1"/>
  <c r="R38" i="2"/>
  <c r="U41" i="2" s="1"/>
  <c r="AN5" i="2"/>
  <c r="AQ8" i="2" s="1"/>
  <c r="AM6" i="2"/>
  <c r="AP9" i="2" s="1"/>
  <c r="H39" i="2"/>
  <c r="R21" i="2"/>
  <c r="U24" i="2" s="1"/>
  <c r="Q22" i="2"/>
  <c r="T25" i="2" s="1"/>
  <c r="AC22" i="2"/>
  <c r="AN21" i="2"/>
  <c r="AQ24" i="2" s="1"/>
  <c r="AM22" i="2"/>
  <c r="AP25" i="2" s="1"/>
  <c r="F21" i="2"/>
  <c r="I24" i="2" s="1"/>
  <c r="AN22" i="2"/>
  <c r="AQ25" i="2" s="1"/>
  <c r="AM21" i="2"/>
  <c r="AP24" i="2" s="1"/>
  <c r="AC21" i="2"/>
  <c r="AF21" i="2" s="1"/>
  <c r="AC24" i="2" s="1"/>
  <c r="H38" i="2"/>
  <c r="I43" i="2" s="1"/>
  <c r="AC6" i="2"/>
  <c r="AF6" i="2" s="1"/>
  <c r="AC9" i="2" s="1"/>
  <c r="G21" i="2"/>
  <c r="J24" i="2" s="1"/>
  <c r="AF9" i="2"/>
  <c r="AF10" i="2"/>
  <c r="AC10" i="2"/>
  <c r="AG6" i="2"/>
  <c r="AD9" i="2"/>
  <c r="AC7" i="2"/>
  <c r="AG9" i="2"/>
  <c r="AF7" i="2"/>
  <c r="G26" i="2"/>
  <c r="G23" i="2"/>
  <c r="BH26" i="2" s="1"/>
  <c r="BI25" i="2"/>
  <c r="AF25" i="2"/>
  <c r="AF22" i="2"/>
  <c r="AC25" i="2" s="1"/>
  <c r="F39" i="2"/>
  <c r="H21" i="2"/>
  <c r="AD21" i="2"/>
  <c r="AD5" i="2"/>
  <c r="G39" i="2"/>
  <c r="BK28" i="2" s="1"/>
  <c r="AB21" i="2"/>
  <c r="AC5" i="2"/>
  <c r="J43" i="2"/>
  <c r="K39" i="2"/>
  <c r="G43" i="2"/>
  <c r="H42" i="2"/>
  <c r="G40" i="2"/>
  <c r="J40" i="2"/>
  <c r="K42" i="2"/>
  <c r="AB5" i="2"/>
  <c r="K40" i="2"/>
  <c r="H43" i="2" s="1"/>
  <c r="K43" i="2"/>
  <c r="K23" i="2"/>
  <c r="H26" i="2" s="1"/>
  <c r="K26" i="2"/>
  <c r="AD22" i="2"/>
  <c r="AG7" i="2"/>
  <c r="AD10" i="2" s="1"/>
  <c r="AG10" i="2"/>
  <c r="F38" i="2"/>
  <c r="G22" i="2"/>
  <c r="BH25" i="2" s="1"/>
  <c r="AG26" i="2"/>
  <c r="AG23" i="2"/>
  <c r="AD26" i="2" s="1"/>
  <c r="BG24" i="2"/>
  <c r="BL28" i="2"/>
  <c r="AJ42" i="4"/>
  <c r="BL29" i="2"/>
  <c r="AZ20" i="2"/>
  <c r="AL29" i="4" a="1"/>
  <c r="AJ43" i="4"/>
  <c r="AJ40" i="4"/>
  <c r="AJ39" i="4"/>
  <c r="BK27" i="2"/>
  <c r="D14" i="2"/>
  <c r="H7" i="2"/>
  <c r="D15" i="2"/>
  <c r="J38" i="2" l="1"/>
  <c r="G41" i="2" s="1"/>
  <c r="K25" i="2"/>
  <c r="AZ16" i="2" s="1"/>
  <c r="I21" i="2"/>
  <c r="F24" i="2" s="1"/>
  <c r="BG15" i="2" s="1"/>
  <c r="K38" i="2"/>
  <c r="F43" i="2"/>
  <c r="J23" i="2"/>
  <c r="K22" i="2"/>
  <c r="AZ25" i="2" s="1"/>
  <c r="H6" i="2"/>
  <c r="J7" i="2" s="1"/>
  <c r="R6" i="2"/>
  <c r="U9" i="2" s="1"/>
  <c r="Q5" i="2"/>
  <c r="T8" i="2" s="1"/>
  <c r="AF24" i="2"/>
  <c r="Q6" i="2"/>
  <c r="T9" i="2" s="1"/>
  <c r="R5" i="2"/>
  <c r="U8" i="2" s="1"/>
  <c r="BL27" i="2"/>
  <c r="H25" i="2"/>
  <c r="BI16" i="2" s="1"/>
  <c r="AB22" i="2"/>
  <c r="AE22" i="2" s="1"/>
  <c r="AB25" i="2" s="1"/>
  <c r="F40" i="2"/>
  <c r="BJ29" i="2" s="1"/>
  <c r="I40" i="2"/>
  <c r="H41" i="2"/>
  <c r="BL18" i="2" s="1"/>
  <c r="K41" i="2"/>
  <c r="F22" i="2"/>
  <c r="I25" i="2" s="1"/>
  <c r="J21" i="2"/>
  <c r="G24" i="2" s="1"/>
  <c r="I41" i="2"/>
  <c r="I38" i="2"/>
  <c r="F41" i="2" s="1"/>
  <c r="AC26" i="2"/>
  <c r="AG25" i="2"/>
  <c r="BC19" i="2" s="1"/>
  <c r="AF26" i="2"/>
  <c r="AF23" i="2"/>
  <c r="AG22" i="2"/>
  <c r="AC23" i="2"/>
  <c r="AD25" i="2"/>
  <c r="AZ19" i="2" s="1"/>
  <c r="BF23" i="2"/>
  <c r="K7" i="2"/>
  <c r="BJ27" i="2"/>
  <c r="AE8" i="2"/>
  <c r="AE5" i="2"/>
  <c r="AB8" i="2" s="1"/>
  <c r="AB10" i="2"/>
  <c r="AE10" i="2"/>
  <c r="AD8" i="2"/>
  <c r="AB7" i="2"/>
  <c r="AG5" i="2"/>
  <c r="AG8" i="2"/>
  <c r="AZ15" i="2" s="1"/>
  <c r="AE7" i="2"/>
  <c r="I42" i="2"/>
  <c r="I39" i="2"/>
  <c r="F42" i="2" s="1"/>
  <c r="AF8" i="2"/>
  <c r="AY15" i="2" s="1"/>
  <c r="AF5" i="2"/>
  <c r="AC8" i="2" s="1"/>
  <c r="AV15" i="2" s="1"/>
  <c r="AB6" i="2"/>
  <c r="AG24" i="2"/>
  <c r="BC18" i="2" s="1"/>
  <c r="AG21" i="2"/>
  <c r="AD24" i="2"/>
  <c r="AB23" i="2"/>
  <c r="AE26" i="2"/>
  <c r="AE23" i="2"/>
  <c r="AB26" i="2"/>
  <c r="H9" i="2"/>
  <c r="BC17" i="2"/>
  <c r="J22" i="2"/>
  <c r="G25" i="2" s="1"/>
  <c r="J25" i="2"/>
  <c r="AY16" i="2" s="1"/>
  <c r="AE21" i="2"/>
  <c r="AB24" i="2" s="1"/>
  <c r="AE24" i="2"/>
  <c r="F26" i="2"/>
  <c r="I26" i="2"/>
  <c r="H24" i="2"/>
  <c r="F23" i="2"/>
  <c r="K21" i="2"/>
  <c r="I23" i="2"/>
  <c r="K24" i="2"/>
  <c r="J39" i="2"/>
  <c r="G42" i="2" s="1"/>
  <c r="BK19" i="2" s="1"/>
  <c r="J42" i="2"/>
  <c r="BB19" i="2" s="1"/>
  <c r="BL19" i="2"/>
  <c r="BK29" i="2"/>
  <c r="AZ17" i="2"/>
  <c r="BC20" i="2"/>
  <c r="AL29" i="4"/>
  <c r="AL31" i="4"/>
  <c r="AL30" i="4"/>
  <c r="AW16" i="2"/>
  <c r="AZ13" i="2"/>
  <c r="BI24" i="2"/>
  <c r="AX18" i="2"/>
  <c r="BA15" i="2"/>
  <c r="BH16" i="2"/>
  <c r="AW17" i="2"/>
  <c r="AZ14" i="2"/>
  <c r="BC16" i="2"/>
  <c r="BI17" i="2"/>
  <c r="AZ26" i="2"/>
  <c r="BL20" i="2"/>
  <c r="BC29" i="2"/>
  <c r="BH24" i="2"/>
  <c r="AY19" i="2"/>
  <c r="BB16" i="2"/>
  <c r="BC27" i="2"/>
  <c r="BJ28" i="2"/>
  <c r="G6" i="2"/>
  <c r="H5" i="2"/>
  <c r="G5" i="2"/>
  <c r="BE21" i="2" s="1"/>
  <c r="K10" i="2"/>
  <c r="AW14" i="2" s="1"/>
  <c r="F5" i="2"/>
  <c r="BD21" i="2" s="1"/>
  <c r="K9" i="2" l="1"/>
  <c r="AW13" i="2" s="1"/>
  <c r="K6" i="2"/>
  <c r="AW22" i="2" s="1"/>
  <c r="G7" i="2"/>
  <c r="BE23" i="2" s="1"/>
  <c r="BF22" i="2"/>
  <c r="J10" i="2"/>
  <c r="AV14" i="2" s="1"/>
  <c r="AX24" i="2"/>
  <c r="I22" i="2"/>
  <c r="F25" i="2" s="1"/>
  <c r="G10" i="2"/>
  <c r="BA18" i="2"/>
  <c r="AE25" i="2"/>
  <c r="AY12" i="2"/>
  <c r="BF21" i="2"/>
  <c r="F10" i="2"/>
  <c r="K5" i="2"/>
  <c r="I10" i="2"/>
  <c r="K8" i="2"/>
  <c r="AW12" i="2" s="1"/>
  <c r="I7" i="2"/>
  <c r="H8" i="2"/>
  <c r="BB28" i="2"/>
  <c r="AY25" i="2"/>
  <c r="AE6" i="2"/>
  <c r="AB9" i="2" s="1"/>
  <c r="AU16" i="2" s="1"/>
  <c r="AE9" i="2"/>
  <c r="AX16" i="2" s="1"/>
  <c r="BB20" i="2"/>
  <c r="BK20" i="2"/>
  <c r="BC28" i="2"/>
  <c r="AX15" i="2"/>
  <c r="AV23" i="2"/>
  <c r="BJ18" i="2"/>
  <c r="BA27" i="2"/>
  <c r="AU17" i="2"/>
  <c r="AX14" i="2"/>
  <c r="AV16" i="2"/>
  <c r="AY13" i="2"/>
  <c r="AY20" i="2"/>
  <c r="BB17" i="2"/>
  <c r="BK18" i="2"/>
  <c r="BB27" i="2"/>
  <c r="J9" i="2"/>
  <c r="AV13" i="2" s="1"/>
  <c r="BE22" i="2"/>
  <c r="BH15" i="2"/>
  <c r="AY24" i="2"/>
  <c r="BJ20" i="2"/>
  <c r="BA29" i="2"/>
  <c r="BH17" i="2"/>
  <c r="AY26" i="2"/>
  <c r="AZ18" i="2"/>
  <c r="BC15" i="2"/>
  <c r="H10" i="2"/>
  <c r="BF14" i="2" s="1"/>
  <c r="AW23" i="2"/>
  <c r="BG26" i="2"/>
  <c r="BB18" i="2"/>
  <c r="AY17" i="2"/>
  <c r="BG25" i="2"/>
  <c r="AU15" i="2"/>
  <c r="AX12" i="2"/>
  <c r="AY18" i="2"/>
  <c r="BB15" i="2"/>
  <c r="AW15" i="2"/>
  <c r="AZ12" i="2"/>
  <c r="BF13" i="2"/>
  <c r="AV17" i="2"/>
  <c r="AY14" i="2"/>
  <c r="BI15" i="2"/>
  <c r="AZ24" i="2"/>
  <c r="BA20" i="2"/>
  <c r="J6" i="2"/>
  <c r="J8" i="2"/>
  <c r="AV12" i="2" s="1"/>
  <c r="J5" i="2"/>
  <c r="F6" i="2"/>
  <c r="I8" i="2"/>
  <c r="AU12" i="2" s="1"/>
  <c r="I5" i="2"/>
  <c r="F8" i="2" s="1"/>
  <c r="F7" i="2"/>
  <c r="BD23" i="2" s="1"/>
  <c r="AX13" i="2" l="1"/>
  <c r="BD22" i="2"/>
  <c r="I6" i="2"/>
  <c r="BE14" i="2"/>
  <c r="BB29" i="2"/>
  <c r="AX17" i="2"/>
  <c r="BA19" i="2"/>
  <c r="G8" i="2"/>
  <c r="BE12" i="2" s="1"/>
  <c r="AV21" i="2"/>
  <c r="AX19" i="2"/>
  <c r="BA16" i="2"/>
  <c r="BG16" i="2"/>
  <c r="AX25" i="2"/>
  <c r="G9" i="2"/>
  <c r="BE13" i="2" s="1"/>
  <c r="AV22" i="2"/>
  <c r="AX20" i="2"/>
  <c r="BA17" i="2"/>
  <c r="BF12" i="2"/>
  <c r="AW21" i="2"/>
  <c r="BD12" i="2"/>
  <c r="AU21" i="2"/>
  <c r="BJ19" i="2"/>
  <c r="BA28" i="2"/>
  <c r="BG17" i="2"/>
  <c r="AX26" i="2"/>
  <c r="AU14" i="2"/>
  <c r="I9" i="2"/>
  <c r="AU13" i="2" s="1"/>
  <c r="BP50" i="2" l="1" a="1"/>
  <c r="BS50" i="2" s="1"/>
  <c r="BD14" i="2"/>
  <c r="AU23" i="2"/>
  <c r="F9" i="2"/>
  <c r="BD13" i="2" s="1"/>
  <c r="AU22" i="2"/>
  <c r="N37" i="1"/>
  <c r="N40" i="1" s="1"/>
  <c r="N23" i="1"/>
  <c r="N26" i="1" s="1"/>
  <c r="N9" i="1"/>
  <c r="N12" i="1" s="1"/>
  <c r="C51" i="1"/>
  <c r="C54" i="1" s="1"/>
  <c r="C37" i="1"/>
  <c r="C40" i="1" s="1"/>
  <c r="C23" i="1"/>
  <c r="C25" i="1" s="1"/>
  <c r="C9" i="1"/>
  <c r="BV52" i="2" l="1"/>
  <c r="BR51" i="2"/>
  <c r="BX50" i="2"/>
  <c r="BX55" i="2"/>
  <c r="BR54" i="2"/>
  <c r="BT53" i="2"/>
  <c r="BS51" i="2"/>
  <c r="BT58" i="2"/>
  <c r="BS56" i="2"/>
  <c r="BV54" i="2"/>
  <c r="BX53" i="2"/>
  <c r="BW51" i="2"/>
  <c r="BX58" i="2"/>
  <c r="BW56" i="2"/>
  <c r="BQ55" i="2"/>
  <c r="BU52" i="2"/>
  <c r="BT50" i="2"/>
  <c r="BU57" i="2"/>
  <c r="BT55" i="2"/>
  <c r="BW53" i="2"/>
  <c r="BU50" i="2"/>
  <c r="BS58" i="2"/>
  <c r="BP58" i="2"/>
  <c r="BV57" i="2"/>
  <c r="BP56" i="2"/>
  <c r="BR55" i="2"/>
  <c r="BQ53" i="2"/>
  <c r="BP51" i="2"/>
  <c r="BQ58" i="2"/>
  <c r="BT56" i="2"/>
  <c r="BV55" i="2"/>
  <c r="BU53" i="2"/>
  <c r="BT51" i="2"/>
  <c r="BU58" i="2"/>
  <c r="BX56" i="2"/>
  <c r="BS54" i="2"/>
  <c r="BR52" i="2"/>
  <c r="BQ50" i="2"/>
  <c r="BR57" i="2"/>
  <c r="BU55" i="2"/>
  <c r="BU56" i="2"/>
  <c r="BR56" i="2"/>
  <c r="BS52" i="2"/>
  <c r="BV50" i="2"/>
  <c r="BW57" i="2"/>
  <c r="BP57" i="2"/>
  <c r="BX54" i="2"/>
  <c r="BW52" i="2"/>
  <c r="BQ51" i="2"/>
  <c r="BR58" i="2"/>
  <c r="BT57" i="2"/>
  <c r="BS55" i="2"/>
  <c r="BR53" i="2"/>
  <c r="BU51" i="2"/>
  <c r="BV58" i="2"/>
  <c r="BQ56" i="2"/>
  <c r="BP54" i="2"/>
  <c r="BX51" i="2"/>
  <c r="BR50" i="2"/>
  <c r="BS57" i="2"/>
  <c r="BW54" i="2"/>
  <c r="BT54" i="2"/>
  <c r="BP53" i="2"/>
  <c r="BQ54" i="2"/>
  <c r="BT52" i="2"/>
  <c r="BV51" i="2"/>
  <c r="BW58" i="2"/>
  <c r="BV56" i="2"/>
  <c r="BU54" i="2"/>
  <c r="BX52" i="2"/>
  <c r="BQ52" i="2"/>
  <c r="BP50" i="2"/>
  <c r="BQ57" i="2"/>
  <c r="BP55" i="2"/>
  <c r="BS53" i="2"/>
  <c r="BW50" i="2"/>
  <c r="BX57" i="2"/>
  <c r="BW55" i="2"/>
  <c r="BV53" i="2"/>
  <c r="BP52" i="2"/>
  <c r="N38" i="1"/>
  <c r="N39" i="1"/>
  <c r="N24" i="1"/>
  <c r="N25" i="1"/>
  <c r="N10" i="1"/>
  <c r="N11" i="1"/>
  <c r="C52" i="1"/>
  <c r="C53" i="1"/>
  <c r="C38" i="1"/>
  <c r="C39" i="1"/>
  <c r="C26" i="1"/>
  <c r="C24" i="1"/>
  <c r="BP35" i="2" l="1" a="1"/>
  <c r="BP35" i="2" s="1"/>
  <c r="I49" i="1"/>
  <c r="I47" i="1"/>
  <c r="AC16" i="1" s="1"/>
  <c r="G49" i="1"/>
  <c r="AF13" i="1" s="1"/>
  <c r="G47" i="1"/>
  <c r="I21" i="1"/>
  <c r="AA11" i="1" s="1"/>
  <c r="I19" i="1"/>
  <c r="AA16" i="1" s="1"/>
  <c r="G21" i="1"/>
  <c r="AF11" i="1" s="1"/>
  <c r="G19" i="1"/>
  <c r="I46" i="1"/>
  <c r="AC17" i="1" s="1"/>
  <c r="I48" i="1"/>
  <c r="G48" i="1"/>
  <c r="AF12" i="1" s="1"/>
  <c r="G46" i="1"/>
  <c r="F48" i="1"/>
  <c r="AG12" i="1" s="1"/>
  <c r="F46" i="1"/>
  <c r="H49" i="1"/>
  <c r="H47" i="1"/>
  <c r="AB16" i="1" s="1"/>
  <c r="F49" i="1"/>
  <c r="AG13" i="1" s="1"/>
  <c r="F47" i="1"/>
  <c r="H48" i="1"/>
  <c r="H46" i="1"/>
  <c r="AB17" i="1" s="1"/>
  <c r="F19" i="1"/>
  <c r="F21" i="1"/>
  <c r="AG11" i="1" s="1"/>
  <c r="G20" i="1"/>
  <c r="AF10" i="1" s="1"/>
  <c r="G18" i="1"/>
  <c r="F20" i="1"/>
  <c r="AG10" i="1" s="1"/>
  <c r="F18" i="1"/>
  <c r="H21" i="1"/>
  <c r="H19" i="1"/>
  <c r="Z16" i="1" s="1"/>
  <c r="I18" i="1"/>
  <c r="AA17" i="1" s="1"/>
  <c r="H18" i="1"/>
  <c r="Z17" i="1" s="1"/>
  <c r="I20" i="1"/>
  <c r="H20" i="1"/>
  <c r="I35" i="1"/>
  <c r="I33" i="1"/>
  <c r="AA19" i="1" s="1"/>
  <c r="G35" i="1"/>
  <c r="AI11" i="1" s="1"/>
  <c r="G33" i="1"/>
  <c r="F35" i="1"/>
  <c r="AH11" i="1" s="1"/>
  <c r="I34" i="1"/>
  <c r="G34" i="1"/>
  <c r="AI10" i="1" s="1"/>
  <c r="G32" i="1"/>
  <c r="F34" i="1"/>
  <c r="AH10" i="1" s="1"/>
  <c r="F32" i="1"/>
  <c r="H35" i="1"/>
  <c r="H33" i="1"/>
  <c r="Z19" i="1" s="1"/>
  <c r="F33" i="1"/>
  <c r="H34" i="1"/>
  <c r="I32" i="1"/>
  <c r="AA18" i="1" s="1"/>
  <c r="H32" i="1"/>
  <c r="Z18" i="1" s="1"/>
  <c r="R35" i="1"/>
  <c r="AC15" i="1" s="1"/>
  <c r="R33" i="1"/>
  <c r="T33" i="1"/>
  <c r="AE13" i="1" s="1"/>
  <c r="T35" i="1"/>
  <c r="Q35" i="1"/>
  <c r="AB15" i="1" s="1"/>
  <c r="Q33" i="1"/>
  <c r="T34" i="1"/>
  <c r="T32" i="1"/>
  <c r="AE12" i="1" s="1"/>
  <c r="S33" i="1"/>
  <c r="AD13" i="1" s="1"/>
  <c r="S34" i="1"/>
  <c r="S32" i="1"/>
  <c r="AD12" i="1" s="1"/>
  <c r="R34" i="1"/>
  <c r="AC14" i="1" s="1"/>
  <c r="R32" i="1"/>
  <c r="Q34" i="1"/>
  <c r="AB14" i="1" s="1"/>
  <c r="Q32" i="1"/>
  <c r="S35" i="1"/>
  <c r="T21" i="1"/>
  <c r="R21" i="1"/>
  <c r="AE11" i="1" s="1"/>
  <c r="R19" i="1"/>
  <c r="T19" i="1"/>
  <c r="AA15" i="1" s="1"/>
  <c r="S20" i="1"/>
  <c r="R18" i="1"/>
  <c r="AE14" i="1" s="1"/>
  <c r="S21" i="1"/>
  <c r="S19" i="1"/>
  <c r="Z15" i="1" s="1"/>
  <c r="Q21" i="1"/>
  <c r="AD11" i="1" s="1"/>
  <c r="Q19" i="1"/>
  <c r="T18" i="1"/>
  <c r="AA14" i="1" s="1"/>
  <c r="S18" i="1"/>
  <c r="Z14" i="1" s="1"/>
  <c r="Q20" i="1"/>
  <c r="AD10" i="1" s="1"/>
  <c r="Q18" i="1"/>
  <c r="AD14" i="1" s="1"/>
  <c r="T20" i="1"/>
  <c r="R20" i="1"/>
  <c r="AE10" i="1" s="1"/>
  <c r="R7" i="1"/>
  <c r="AC11" i="1" s="1"/>
  <c r="R5" i="1"/>
  <c r="T7" i="1"/>
  <c r="T5" i="1"/>
  <c r="AA13" i="1" s="1"/>
  <c r="S7" i="1"/>
  <c r="S5" i="1"/>
  <c r="Z13" i="1" s="1"/>
  <c r="Q7" i="1"/>
  <c r="AB11" i="1" s="1"/>
  <c r="Q5" i="1"/>
  <c r="S4" i="1"/>
  <c r="R6" i="1"/>
  <c r="AC10" i="1" s="1"/>
  <c r="Q6" i="1"/>
  <c r="AB10" i="1" s="1"/>
  <c r="R4" i="1"/>
  <c r="T6" i="1"/>
  <c r="T4" i="1"/>
  <c r="AA12" i="1" s="1"/>
  <c r="S6" i="1"/>
  <c r="Q4" i="1"/>
  <c r="C10" i="1"/>
  <c r="C12" i="1"/>
  <c r="F6" i="1" s="1"/>
  <c r="AG18" i="1" s="1"/>
  <c r="C11" i="1"/>
  <c r="I7" i="1" s="1"/>
  <c r="AI19" i="1" s="1"/>
  <c r="BP41" i="2" l="1"/>
  <c r="M41" i="2" s="1"/>
  <c r="BP37" i="2"/>
  <c r="BP36" i="2"/>
  <c r="BP38" i="2"/>
  <c r="BP40" i="2"/>
  <c r="BP42" i="2"/>
  <c r="BP43" i="2"/>
  <c r="BP39" i="2"/>
  <c r="AI24" i="2"/>
  <c r="Z10" i="1"/>
  <c r="AA10" i="1"/>
  <c r="AB13" i="1"/>
  <c r="AE15" i="1"/>
  <c r="Z11" i="1"/>
  <c r="AB12" i="1"/>
  <c r="AD15" i="1"/>
  <c r="AC12" i="1"/>
  <c r="H7" i="1"/>
  <c r="AH19" i="1" s="1"/>
  <c r="AC13" i="1"/>
  <c r="H6" i="1"/>
  <c r="AH18" i="1" s="1"/>
  <c r="F5" i="1"/>
  <c r="AG16" i="1" s="1"/>
  <c r="F7" i="1"/>
  <c r="AG19" i="1" s="1"/>
  <c r="I4" i="1"/>
  <c r="AI17" i="1" s="1"/>
  <c r="G4" i="1"/>
  <c r="AF17" i="1" s="1"/>
  <c r="G7" i="1"/>
  <c r="AF19" i="1" s="1"/>
  <c r="I5" i="1"/>
  <c r="AI16" i="1" s="1"/>
  <c r="F4" i="1"/>
  <c r="AG17" i="1" s="1"/>
  <c r="G5" i="1"/>
  <c r="AF16" i="1" s="1"/>
  <c r="H4" i="1"/>
  <c r="AH17" i="1" s="1"/>
  <c r="I6" i="1"/>
  <c r="AI18" i="1" s="1"/>
  <c r="H5" i="1"/>
  <c r="AH16" i="1" s="1"/>
  <c r="G6" i="1"/>
  <c r="AF18" i="1" s="1"/>
  <c r="M42" i="2" l="1"/>
  <c r="AI25" i="2"/>
  <c r="M9" i="2"/>
  <c r="AI6" i="2"/>
  <c r="AI7" i="2"/>
  <c r="M10" i="2"/>
  <c r="AI26" i="2"/>
  <c r="M43" i="2"/>
  <c r="AI22" i="2"/>
  <c r="M25" i="2"/>
  <c r="AI9" i="2"/>
  <c r="M24" i="2"/>
  <c r="AI21" i="2"/>
  <c r="AI8" i="2"/>
  <c r="AI5" i="2"/>
  <c r="M8" i="2"/>
  <c r="M26" i="2"/>
  <c r="AI23" i="2"/>
  <c r="AI10" i="2"/>
  <c r="BT35" i="2" a="1"/>
  <c r="BT43" i="2" s="1"/>
  <c r="N21" i="2" l="1" a="1"/>
  <c r="N23" i="2" s="1"/>
  <c r="P23" i="2" s="1"/>
  <c r="N38" i="2" a="1"/>
  <c r="N42" i="2" s="1"/>
  <c r="P42" i="2" s="1"/>
  <c r="AJ5" i="2" a="1"/>
  <c r="AJ21" i="2" a="1"/>
  <c r="N5" i="2" a="1"/>
  <c r="N10" i="2" s="1"/>
  <c r="P10" i="2" s="1"/>
  <c r="BT41" i="2"/>
  <c r="BT36" i="2"/>
  <c r="BT37" i="2"/>
  <c r="BT38" i="2"/>
  <c r="BT40" i="2"/>
  <c r="BT42" i="2"/>
  <c r="BT39" i="2"/>
  <c r="BT35" i="2"/>
  <c r="N25" i="2" l="1"/>
  <c r="P25" i="2" s="1"/>
  <c r="N22" i="2"/>
  <c r="P22" i="2" s="1"/>
  <c r="N21" i="2"/>
  <c r="P21" i="2" s="1"/>
  <c r="N24" i="2"/>
  <c r="P24" i="2" s="1"/>
  <c r="N26" i="2"/>
  <c r="P26" i="2" s="1"/>
  <c r="N43" i="2"/>
  <c r="P43" i="2" s="1"/>
  <c r="N40" i="2"/>
  <c r="P40" i="2" s="1"/>
  <c r="N38" i="2"/>
  <c r="P38" i="2" s="1"/>
  <c r="N41" i="2"/>
  <c r="P41" i="2" s="1"/>
  <c r="N39" i="2"/>
  <c r="P39" i="2" s="1"/>
  <c r="AJ7" i="2"/>
  <c r="AL7" i="2" s="1"/>
  <c r="AJ5" i="2"/>
  <c r="AL5" i="2" s="1"/>
  <c r="AJ10" i="2"/>
  <c r="AL10" i="2" s="1"/>
  <c r="AJ6" i="2"/>
  <c r="AL6" i="2" s="1"/>
  <c r="AJ8" i="2"/>
  <c r="AL8" i="2" s="1"/>
  <c r="AJ9" i="2"/>
  <c r="AL9" i="2" s="1"/>
  <c r="AJ21" i="2"/>
  <c r="AL21" i="2" s="1"/>
  <c r="AJ22" i="2"/>
  <c r="AL22" i="2" s="1"/>
  <c r="AJ24" i="2"/>
  <c r="AL24" i="2" s="1"/>
  <c r="AJ25" i="2"/>
  <c r="AL25" i="2" s="1"/>
  <c r="AJ23" i="2"/>
  <c r="AL23" i="2" s="1"/>
  <c r="AJ26" i="2"/>
  <c r="AL26" i="2" s="1"/>
  <c r="N8" i="2"/>
  <c r="P8" i="2" s="1"/>
  <c r="N9" i="2"/>
  <c r="P9" i="2" s="1"/>
  <c r="N5" i="2"/>
  <c r="P5" i="2" s="1"/>
  <c r="N7" i="2"/>
  <c r="P7" i="2" s="1"/>
  <c r="N6" i="2"/>
  <c r="P6" i="2" s="1"/>
  <c r="W5" i="2" l="1" a="1"/>
  <c r="W5" i="2" s="1"/>
  <c r="AS21" i="2" a="1"/>
  <c r="AS23" i="2" s="1"/>
  <c r="AS5" i="2" a="1"/>
  <c r="W38" i="2" a="1"/>
  <c r="W21" i="2" a="1"/>
  <c r="AS21" i="2" l="1"/>
  <c r="W10" i="2"/>
  <c r="W6" i="2"/>
  <c r="W9" i="2"/>
  <c r="W8" i="2"/>
  <c r="W7" i="2"/>
  <c r="AS24" i="2"/>
  <c r="AS26" i="2"/>
  <c r="AS22" i="2"/>
  <c r="AS25" i="2"/>
  <c r="W40" i="2"/>
  <c r="W38" i="2"/>
  <c r="W43" i="2"/>
  <c r="W39" i="2"/>
  <c r="W41" i="2"/>
  <c r="W42" i="2"/>
  <c r="AS7" i="2"/>
  <c r="AS8" i="2"/>
  <c r="AS9" i="2"/>
  <c r="AS5" i="2"/>
  <c r="AS10" i="2"/>
  <c r="AS6" i="2"/>
  <c r="W24" i="2"/>
  <c r="W21" i="2"/>
  <c r="W26" i="2"/>
  <c r="W22" i="2"/>
  <c r="W25" i="2"/>
  <c r="W23" i="2"/>
</calcChain>
</file>

<file path=xl/sharedStrings.xml><?xml version="1.0" encoding="utf-8"?>
<sst xmlns="http://schemas.openxmlformats.org/spreadsheetml/2006/main" count="320" uniqueCount="78">
  <si>
    <t>L</t>
  </si>
  <si>
    <t>Cx</t>
  </si>
  <si>
    <t>Cy</t>
  </si>
  <si>
    <t>Xi</t>
  </si>
  <si>
    <t>Xf</t>
  </si>
  <si>
    <t>Yi</t>
  </si>
  <si>
    <t>Yf</t>
  </si>
  <si>
    <t>(A*E)/L</t>
  </si>
  <si>
    <t>ELEMENTO 1</t>
  </si>
  <si>
    <t>ELEMENTO 2</t>
  </si>
  <si>
    <t>ELEMENTO 3</t>
  </si>
  <si>
    <t>ELEMENTO 4</t>
  </si>
  <si>
    <t>ELEMENTO 5</t>
  </si>
  <si>
    <t>ELEMENTO 6</t>
  </si>
  <si>
    <t>ELEMENTO 7</t>
  </si>
  <si>
    <t>CARACTERISTICAS</t>
  </si>
  <si>
    <t>E (Mpa)</t>
  </si>
  <si>
    <t>A (mm2)</t>
  </si>
  <si>
    <t>MATRIZ ENSAMBLADA</t>
  </si>
  <si>
    <t>Base</t>
  </si>
  <si>
    <t>Altura</t>
  </si>
  <si>
    <t>A (m2)</t>
  </si>
  <si>
    <t>E (MN/m2)</t>
  </si>
  <si>
    <t>L (m)</t>
  </si>
  <si>
    <t>Iz (m4)</t>
  </si>
  <si>
    <t>K =</t>
  </si>
  <si>
    <t>R8</t>
  </si>
  <si>
    <t>R9</t>
  </si>
  <si>
    <t>R10</t>
  </si>
  <si>
    <t>U1</t>
  </si>
  <si>
    <t>U2</t>
  </si>
  <si>
    <t>U3</t>
  </si>
  <si>
    <t>U4</t>
  </si>
  <si>
    <t>U5</t>
  </si>
  <si>
    <t>U6</t>
  </si>
  <si>
    <t>U7</t>
  </si>
  <si>
    <t>N = F</t>
  </si>
  <si>
    <t>U =</t>
  </si>
  <si>
    <t xml:space="preserve">U0  = </t>
  </si>
  <si>
    <t xml:space="preserve">KO-1 = </t>
  </si>
  <si>
    <t xml:space="preserve">F1 = </t>
  </si>
  <si>
    <t>Faxial1</t>
  </si>
  <si>
    <t>Faxial2</t>
  </si>
  <si>
    <t>Faxial3</t>
  </si>
  <si>
    <t>Faxial4</t>
  </si>
  <si>
    <t>Faxial5</t>
  </si>
  <si>
    <t>Faxial6</t>
  </si>
  <si>
    <t>Faxial7</t>
  </si>
  <si>
    <t>N =</t>
  </si>
  <si>
    <t>R11</t>
  </si>
  <si>
    <t>R12</t>
  </si>
  <si>
    <t>R13</t>
  </si>
  <si>
    <t>R14</t>
  </si>
  <si>
    <t>R15</t>
  </si>
  <si>
    <t>R16</t>
  </si>
  <si>
    <t>R17</t>
  </si>
  <si>
    <t>R18</t>
  </si>
  <si>
    <t>L =</t>
  </si>
  <si>
    <t>MN</t>
  </si>
  <si>
    <t>MN,m</t>
  </si>
  <si>
    <t>F=</t>
  </si>
  <si>
    <t>U=</t>
  </si>
  <si>
    <t>U8</t>
  </si>
  <si>
    <t>U9</t>
  </si>
  <si>
    <t>UO =</t>
  </si>
  <si>
    <t xml:space="preserve">k0^-1= </t>
  </si>
  <si>
    <t>F1</t>
  </si>
  <si>
    <t>F2</t>
  </si>
  <si>
    <t>F3</t>
  </si>
  <si>
    <t>F4</t>
  </si>
  <si>
    <t>F6</t>
  </si>
  <si>
    <t>N</t>
  </si>
  <si>
    <t>f1</t>
  </si>
  <si>
    <t>TT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</si>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</sst>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"/>
    <numFmt numFmtId="166" formatCode="0.0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4" xfId="0" applyBorder="1"/>
    <xf numFmtId="0" fontId="0" fillId="0" borderId="16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16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64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0" fontId="0" fillId="3" borderId="17" xfId="0" applyFill="1" applyBorder="1"/>
    <xf numFmtId="0" fontId="0" fillId="3" borderId="15" xfId="0" applyFill="1" applyBorder="1" applyAlignment="1">
      <alignment horizontal="right"/>
    </xf>
    <xf numFmtId="0" fontId="0" fillId="7" borderId="1" xfId="0" applyFill="1" applyBorder="1"/>
    <xf numFmtId="0" fontId="2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8" borderId="1" xfId="0" applyFill="1" applyBorder="1"/>
    <xf numFmtId="2" fontId="0" fillId="9" borderId="1" xfId="0" applyNumberFormat="1" applyFill="1" applyBorder="1"/>
    <xf numFmtId="0" fontId="0" fillId="9" borderId="1" xfId="0" applyFill="1" applyBorder="1"/>
    <xf numFmtId="0" fontId="2" fillId="5" borderId="1" xfId="0" applyFont="1" applyFill="1" applyBorder="1"/>
    <xf numFmtId="2" fontId="2" fillId="5" borderId="1" xfId="0" applyNumberFormat="1" applyFont="1" applyFill="1" applyBorder="1"/>
    <xf numFmtId="0" fontId="0" fillId="10" borderId="1" xfId="0" applyFill="1" applyBorder="1"/>
    <xf numFmtId="2" fontId="0" fillId="10" borderId="1" xfId="0" applyNumberFormat="1" applyFill="1" applyBorder="1"/>
    <xf numFmtId="0" fontId="0" fillId="11" borderId="1" xfId="0" applyFill="1" applyBorder="1"/>
    <xf numFmtId="2" fontId="0" fillId="11" borderId="1" xfId="0" applyNumberFormat="1" applyFill="1" applyBorder="1"/>
    <xf numFmtId="0" fontId="1" fillId="0" borderId="1" xfId="0" applyFont="1" applyBorder="1"/>
    <xf numFmtId="0" fontId="0" fillId="8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164" fontId="0" fillId="8" borderId="1" xfId="0" applyNumberFormat="1" applyFill="1" applyBorder="1"/>
    <xf numFmtId="165" fontId="0" fillId="8" borderId="1" xfId="0" applyNumberFormat="1" applyFill="1" applyBorder="1" applyAlignment="1">
      <alignment horizontal="right"/>
    </xf>
    <xf numFmtId="166" fontId="0" fillId="8" borderId="1" xfId="0" applyNumberFormat="1" applyFill="1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7" fontId="0" fillId="0" borderId="1" xfId="0" applyNumberFormat="1" applyFill="1" applyBorder="1"/>
    <xf numFmtId="164" fontId="0" fillId="2" borderId="1" xfId="0" applyNumberFormat="1" applyFont="1" applyFill="1" applyBorder="1" applyAlignment="1">
      <alignment horizontal="center"/>
    </xf>
    <xf numFmtId="164" fontId="0" fillId="2" borderId="15" xfId="0" applyNumberFormat="1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0" fontId="0" fillId="0" borderId="15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164" fontId="0" fillId="12" borderId="17" xfId="0" applyNumberFormat="1" applyFont="1" applyFill="1" applyBorder="1" applyAlignment="1">
      <alignment horizontal="center"/>
    </xf>
    <xf numFmtId="167" fontId="0" fillId="0" borderId="20" xfId="0" applyNumberFormat="1" applyFill="1" applyBorder="1"/>
    <xf numFmtId="167" fontId="0" fillId="0" borderId="19" xfId="0" applyNumberFormat="1" applyFill="1" applyBorder="1"/>
    <xf numFmtId="167" fontId="0" fillId="0" borderId="15" xfId="0" applyNumberFormat="1" applyFill="1" applyBorder="1"/>
    <xf numFmtId="167" fontId="0" fillId="0" borderId="2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4"/>
  <sheetViews>
    <sheetView topLeftCell="N1" zoomScale="69" zoomScaleNormal="69" workbookViewId="0">
      <selection activeCell="AI6" sqref="AI6"/>
    </sheetView>
  </sheetViews>
  <sheetFormatPr baseColWidth="10" defaultColWidth="11.42578125" defaultRowHeight="15" x14ac:dyDescent="0.25"/>
  <cols>
    <col min="17" max="17" width="13.28515625" bestFit="1" customWidth="1"/>
    <col min="18" max="18" width="11.7109375" bestFit="1" customWidth="1"/>
    <col min="19" max="19" width="13.28515625" bestFit="1" customWidth="1"/>
    <col min="20" max="20" width="11.7109375" bestFit="1" customWidth="1"/>
  </cols>
  <sheetData>
    <row r="1" spans="2:36" ht="15.75" thickBot="1" x14ac:dyDescent="0.3"/>
    <row r="2" spans="2:36" x14ac:dyDescent="0.25">
      <c r="B2" s="74" t="s">
        <v>15</v>
      </c>
      <c r="C2" s="75"/>
      <c r="D2" s="7"/>
      <c r="E2" s="7"/>
      <c r="F2" s="76" t="s">
        <v>8</v>
      </c>
      <c r="G2" s="76"/>
      <c r="H2" s="76"/>
      <c r="I2" s="76"/>
      <c r="J2" s="77"/>
      <c r="K2" s="3"/>
      <c r="L2" s="3"/>
      <c r="M2" s="74" t="s">
        <v>15</v>
      </c>
      <c r="N2" s="75"/>
      <c r="O2" s="7"/>
      <c r="P2" s="7"/>
      <c r="Q2" s="76" t="s">
        <v>12</v>
      </c>
      <c r="R2" s="76"/>
      <c r="S2" s="76"/>
      <c r="T2" s="76"/>
      <c r="U2" s="77"/>
    </row>
    <row r="3" spans="2:36" x14ac:dyDescent="0.25">
      <c r="B3" s="8" t="s">
        <v>17</v>
      </c>
      <c r="C3" s="1">
        <v>1000</v>
      </c>
      <c r="D3" s="2"/>
      <c r="E3" s="2"/>
      <c r="F3" s="5">
        <v>8</v>
      </c>
      <c r="G3" s="5">
        <v>7</v>
      </c>
      <c r="H3" s="5">
        <v>9</v>
      </c>
      <c r="I3" s="5">
        <v>10</v>
      </c>
      <c r="J3" s="9"/>
      <c r="K3" s="3"/>
      <c r="L3" s="3"/>
      <c r="M3" s="8" t="s">
        <v>17</v>
      </c>
      <c r="N3" s="1">
        <v>750</v>
      </c>
      <c r="O3" s="2"/>
      <c r="P3" s="2"/>
      <c r="Q3" s="5">
        <v>3</v>
      </c>
      <c r="R3" s="5">
        <v>4</v>
      </c>
      <c r="S3" s="5">
        <v>1</v>
      </c>
      <c r="T3" s="5">
        <v>2</v>
      </c>
      <c r="U3" s="9"/>
    </row>
    <row r="4" spans="2:36" x14ac:dyDescent="0.25">
      <c r="B4" s="8" t="s">
        <v>16</v>
      </c>
      <c r="C4" s="1">
        <v>200</v>
      </c>
      <c r="D4" s="2"/>
      <c r="E4" s="2"/>
      <c r="F4" s="1">
        <f>((C10^2)*C12)</f>
        <v>0</v>
      </c>
      <c r="G4" s="1">
        <f>((C10*C11)*C12)</f>
        <v>0</v>
      </c>
      <c r="H4" s="1">
        <f>((-(C10^2))*C12)</f>
        <v>0</v>
      </c>
      <c r="I4" s="1">
        <f>((-(C10*C11))*C12)</f>
        <v>0</v>
      </c>
      <c r="J4" s="10">
        <v>8</v>
      </c>
      <c r="K4" s="3"/>
      <c r="L4" s="3"/>
      <c r="M4" s="8" t="s">
        <v>16</v>
      </c>
      <c r="N4" s="1">
        <v>200</v>
      </c>
      <c r="O4" s="2"/>
      <c r="P4" s="2"/>
      <c r="Q4" s="1">
        <f>((N10^2)*N12)</f>
        <v>0</v>
      </c>
      <c r="R4" s="1">
        <f>((N10*N11)*N12)</f>
        <v>0</v>
      </c>
      <c r="S4" s="1">
        <f>((-(N10^2))*N12)</f>
        <v>0</v>
      </c>
      <c r="T4" s="1">
        <f>((-(N10*N11))*N12)</f>
        <v>0</v>
      </c>
      <c r="U4" s="10">
        <v>3</v>
      </c>
    </row>
    <row r="5" spans="2:36" x14ac:dyDescent="0.25">
      <c r="B5" s="8" t="s">
        <v>3</v>
      </c>
      <c r="C5" s="1">
        <v>0</v>
      </c>
      <c r="D5" s="2"/>
      <c r="E5" s="2"/>
      <c r="F5" s="1">
        <f>((C10*C11)*C12)</f>
        <v>0</v>
      </c>
      <c r="G5" s="1">
        <f>((C11^2)*C12)</f>
        <v>50</v>
      </c>
      <c r="H5" s="1">
        <f>((-(C10*C11))*C12)</f>
        <v>0</v>
      </c>
      <c r="I5" s="1">
        <f>((-(C11^2))*C12)</f>
        <v>-50</v>
      </c>
      <c r="J5" s="10">
        <v>7</v>
      </c>
      <c r="K5" s="3"/>
      <c r="L5" s="3"/>
      <c r="M5" s="8" t="s">
        <v>3</v>
      </c>
      <c r="N5" s="1">
        <v>5000</v>
      </c>
      <c r="O5" s="2"/>
      <c r="P5" s="2"/>
      <c r="Q5" s="1">
        <f>((N10*N11)*N12)</f>
        <v>0</v>
      </c>
      <c r="R5" s="1">
        <f>((N11^2)*N12)</f>
        <v>37.5</v>
      </c>
      <c r="S5" s="1">
        <f>((-(N10*N11))*N12)</f>
        <v>0</v>
      </c>
      <c r="T5" s="1">
        <f>((-(N11^2))*N12)</f>
        <v>-37.5</v>
      </c>
      <c r="U5" s="10">
        <v>4</v>
      </c>
    </row>
    <row r="6" spans="2:36" x14ac:dyDescent="0.25">
      <c r="B6" s="8" t="s">
        <v>4</v>
      </c>
      <c r="C6" s="1">
        <v>0</v>
      </c>
      <c r="D6" s="2"/>
      <c r="E6" s="2"/>
      <c r="F6" s="1">
        <f>((-(C10^2))*C12)</f>
        <v>0</v>
      </c>
      <c r="G6" s="1">
        <f>((-(C10*C11))*C12)</f>
        <v>0</v>
      </c>
      <c r="H6" s="1">
        <f>((C10^2)*C12)</f>
        <v>0</v>
      </c>
      <c r="I6" s="1">
        <f>((C10*C11)*C12)</f>
        <v>0</v>
      </c>
      <c r="J6" s="10">
        <v>9</v>
      </c>
      <c r="K6" s="3"/>
      <c r="L6" s="3"/>
      <c r="M6" s="8" t="s">
        <v>4</v>
      </c>
      <c r="N6" s="1">
        <v>5000</v>
      </c>
      <c r="O6" s="2"/>
      <c r="P6" s="2"/>
      <c r="Q6" s="1">
        <f>((-(N10^2))*N12)</f>
        <v>0</v>
      </c>
      <c r="R6" s="1">
        <f>((-(N10*N11))*N12)</f>
        <v>0</v>
      </c>
      <c r="S6" s="1">
        <f>((N10^2)*N12)</f>
        <v>0</v>
      </c>
      <c r="T6" s="1">
        <f>((N10*N11)*N12)</f>
        <v>0</v>
      </c>
      <c r="U6" s="10">
        <v>1</v>
      </c>
    </row>
    <row r="7" spans="2:36" x14ac:dyDescent="0.25">
      <c r="B7" s="8" t="s">
        <v>5</v>
      </c>
      <c r="C7" s="1">
        <v>0</v>
      </c>
      <c r="D7" s="2"/>
      <c r="E7" s="2"/>
      <c r="F7" s="1">
        <f>((-(C10*C11))*C12)</f>
        <v>0</v>
      </c>
      <c r="G7" s="1">
        <f>((-(C11^2))*C12)</f>
        <v>-50</v>
      </c>
      <c r="H7" s="1">
        <f>((C10*C11)*C12)</f>
        <v>0</v>
      </c>
      <c r="I7" s="1">
        <f>((C11^2)*C12)</f>
        <v>50</v>
      </c>
      <c r="J7" s="10">
        <v>10</v>
      </c>
      <c r="K7" s="3"/>
      <c r="L7" s="3"/>
      <c r="M7" s="8" t="s">
        <v>5</v>
      </c>
      <c r="N7" s="1">
        <v>0</v>
      </c>
      <c r="O7" s="2"/>
      <c r="P7" s="2"/>
      <c r="Q7" s="1">
        <f>((-(N10*N11))*N12)</f>
        <v>0</v>
      </c>
      <c r="R7" s="1">
        <f>((-(N11^2))*N12)</f>
        <v>-37.5</v>
      </c>
      <c r="S7" s="1">
        <f>((N10*N11)*N12)</f>
        <v>0</v>
      </c>
      <c r="T7" s="1">
        <f>((N11^2)*N12)</f>
        <v>37.5</v>
      </c>
      <c r="U7" s="10">
        <v>2</v>
      </c>
    </row>
    <row r="8" spans="2:36" x14ac:dyDescent="0.25">
      <c r="B8" s="8" t="s">
        <v>6</v>
      </c>
      <c r="C8" s="1">
        <v>4000</v>
      </c>
      <c r="D8" s="2"/>
      <c r="E8" s="2"/>
      <c r="F8" s="2"/>
      <c r="G8" s="2"/>
      <c r="H8" s="2"/>
      <c r="I8" s="2"/>
      <c r="J8" s="11"/>
      <c r="M8" s="8" t="s">
        <v>6</v>
      </c>
      <c r="N8" s="1">
        <v>4000</v>
      </c>
      <c r="O8" s="2"/>
      <c r="P8" s="2"/>
      <c r="Q8" s="2"/>
      <c r="R8" s="2"/>
      <c r="S8" s="2"/>
      <c r="T8" s="2"/>
      <c r="U8" s="11"/>
      <c r="Z8" s="78" t="s">
        <v>18</v>
      </c>
      <c r="AA8" s="78"/>
      <c r="AB8" s="78"/>
      <c r="AC8" s="78"/>
      <c r="AD8" s="78"/>
      <c r="AE8" s="78"/>
      <c r="AF8" s="78"/>
      <c r="AG8" s="78"/>
      <c r="AH8" s="78"/>
      <c r="AI8" s="78"/>
      <c r="AJ8" s="78"/>
    </row>
    <row r="9" spans="2:36" x14ac:dyDescent="0.25">
      <c r="B9" s="8" t="s">
        <v>0</v>
      </c>
      <c r="C9" s="1">
        <f>SQRT(((C6-C5)^2)+((C8-C7)^2))</f>
        <v>4000</v>
      </c>
      <c r="D9" s="2"/>
      <c r="E9" s="2"/>
      <c r="F9" s="2"/>
      <c r="G9" s="2"/>
      <c r="H9" s="2"/>
      <c r="I9" s="2"/>
      <c r="J9" s="11"/>
      <c r="M9" s="8" t="s">
        <v>0</v>
      </c>
      <c r="N9" s="1">
        <f>SQRT(((N6-N5)^2)+((N8-N7)^2))</f>
        <v>4000</v>
      </c>
      <c r="O9" s="2"/>
      <c r="P9" s="2"/>
      <c r="Q9" s="2"/>
      <c r="R9" s="2"/>
      <c r="S9" s="2"/>
      <c r="T9" s="2"/>
      <c r="U9" s="11"/>
      <c r="Z9" s="17">
        <v>1</v>
      </c>
      <c r="AA9" s="17">
        <v>2</v>
      </c>
      <c r="AB9" s="17">
        <v>3</v>
      </c>
      <c r="AC9" s="17">
        <v>4</v>
      </c>
      <c r="AD9" s="17">
        <v>5</v>
      </c>
      <c r="AE9" s="17">
        <v>6</v>
      </c>
      <c r="AF9" s="17">
        <v>7</v>
      </c>
      <c r="AG9" s="17">
        <v>8</v>
      </c>
      <c r="AH9" s="17">
        <v>9</v>
      </c>
      <c r="AI9" s="17">
        <v>10</v>
      </c>
      <c r="AJ9" s="18"/>
    </row>
    <row r="10" spans="2:36" x14ac:dyDescent="0.25">
      <c r="B10" s="8" t="s">
        <v>1</v>
      </c>
      <c r="C10" s="1">
        <f>((C6-C5)/C9)</f>
        <v>0</v>
      </c>
      <c r="D10" s="2"/>
      <c r="E10" s="2"/>
      <c r="F10" s="3"/>
      <c r="G10" s="3"/>
      <c r="H10" s="3"/>
      <c r="I10" s="3"/>
      <c r="J10" s="11"/>
      <c r="K10" s="3"/>
      <c r="L10" s="3"/>
      <c r="M10" s="8" t="s">
        <v>1</v>
      </c>
      <c r="N10" s="1">
        <f>((N6-N5)/N9)</f>
        <v>0</v>
      </c>
      <c r="O10" s="2"/>
      <c r="P10" s="2"/>
      <c r="Q10" s="3"/>
      <c r="R10" s="3"/>
      <c r="S10" s="3"/>
      <c r="T10" s="3"/>
      <c r="U10" s="11"/>
      <c r="Z10" s="6">
        <f>(H20+H34+S6+S20)</f>
        <v>68.684185538592018</v>
      </c>
      <c r="AA10" s="6">
        <f>(I20+I34+T6+T20)</f>
        <v>-7.7726515691263849</v>
      </c>
      <c r="AB10" s="6">
        <f>(Q6)</f>
        <v>0</v>
      </c>
      <c r="AC10" s="6">
        <f>R6</f>
        <v>0</v>
      </c>
      <c r="AD10" s="6">
        <f>(Q20)</f>
        <v>-14.399999999999999</v>
      </c>
      <c r="AE10" s="6">
        <f>R20</f>
        <v>19.2</v>
      </c>
      <c r="AF10" s="6">
        <f>G20</f>
        <v>-11.427348430873614</v>
      </c>
      <c r="AG10" s="6">
        <f>F20</f>
        <v>-14.28418553859202</v>
      </c>
      <c r="AH10" s="6">
        <f>F34</f>
        <v>-40</v>
      </c>
      <c r="AI10" s="6">
        <f>G34</f>
        <v>0</v>
      </c>
      <c r="AJ10" s="17">
        <v>1</v>
      </c>
    </row>
    <row r="11" spans="2:36" x14ac:dyDescent="0.25">
      <c r="B11" s="8" t="s">
        <v>2</v>
      </c>
      <c r="C11" s="1">
        <f>((C8-C7)/C9)</f>
        <v>1</v>
      </c>
      <c r="D11" s="2"/>
      <c r="E11" s="2"/>
      <c r="F11" s="4"/>
      <c r="G11" s="4"/>
      <c r="H11" s="4"/>
      <c r="I11" s="4"/>
      <c r="J11" s="11"/>
      <c r="K11" s="4"/>
      <c r="L11" s="4"/>
      <c r="M11" s="8" t="s">
        <v>2</v>
      </c>
      <c r="N11" s="1">
        <f>((N8-N7)/N9)</f>
        <v>1</v>
      </c>
      <c r="O11" s="2"/>
      <c r="P11" s="2"/>
      <c r="Q11" s="4"/>
      <c r="R11" s="4"/>
      <c r="S11" s="4"/>
      <c r="T11" s="4"/>
      <c r="U11" s="11"/>
      <c r="Z11" s="6">
        <f>(H21+H35+S7+S21)</f>
        <v>-7.7726515691263849</v>
      </c>
      <c r="AA11" s="6">
        <f>(I21+I35+T7+T21)</f>
        <v>72.241878744698894</v>
      </c>
      <c r="AB11" s="6">
        <f>(Q7)</f>
        <v>0</v>
      </c>
      <c r="AC11" s="6">
        <f>R7</f>
        <v>-37.5</v>
      </c>
      <c r="AD11" s="6">
        <f>Q21</f>
        <v>19.2</v>
      </c>
      <c r="AE11" s="6">
        <f>R21</f>
        <v>-25.600000000000005</v>
      </c>
      <c r="AF11" s="6">
        <f>G21</f>
        <v>-9.1418787446988912</v>
      </c>
      <c r="AG11" s="6">
        <f>F21</f>
        <v>-11.427348430873614</v>
      </c>
      <c r="AH11" s="6">
        <f>F35</f>
        <v>0</v>
      </c>
      <c r="AI11" s="6">
        <f>G35</f>
        <v>0</v>
      </c>
      <c r="AJ11" s="17">
        <v>2</v>
      </c>
    </row>
    <row r="12" spans="2:36" ht="15.75" thickBot="1" x14ac:dyDescent="0.3">
      <c r="B12" s="12" t="s">
        <v>7</v>
      </c>
      <c r="C12" s="13">
        <f>((C3*C4)/C9)</f>
        <v>50</v>
      </c>
      <c r="D12" s="14"/>
      <c r="E12" s="14"/>
      <c r="F12" s="14"/>
      <c r="G12" s="14"/>
      <c r="H12" s="14"/>
      <c r="I12" s="14"/>
      <c r="J12" s="15"/>
      <c r="K12" s="2"/>
      <c r="L12" s="2"/>
      <c r="M12" s="12" t="s">
        <v>7</v>
      </c>
      <c r="N12" s="13">
        <f>((N3*N4)/N9)</f>
        <v>37.5</v>
      </c>
      <c r="O12" s="14"/>
      <c r="P12" s="14"/>
      <c r="Q12" s="14"/>
      <c r="R12" s="14"/>
      <c r="S12" s="14"/>
      <c r="T12" s="14"/>
      <c r="U12" s="15"/>
      <c r="Z12" s="6">
        <v>0</v>
      </c>
      <c r="AA12" s="6">
        <f>(T4)</f>
        <v>0</v>
      </c>
      <c r="AB12" s="6">
        <f>(H48+Q4+Q32)</f>
        <v>106.66666666666667</v>
      </c>
      <c r="AC12" s="6">
        <f>I48+R4+R32</f>
        <v>0</v>
      </c>
      <c r="AD12" s="6">
        <f>S32</f>
        <v>-66.666666666666671</v>
      </c>
      <c r="AE12" s="6">
        <f>T32</f>
        <v>0</v>
      </c>
      <c r="AF12" s="6">
        <f>G48</f>
        <v>0</v>
      </c>
      <c r="AG12" s="6">
        <f>F48</f>
        <v>-40</v>
      </c>
      <c r="AH12" s="6">
        <v>0</v>
      </c>
      <c r="AI12" s="6">
        <v>0</v>
      </c>
      <c r="AJ12" s="17">
        <v>3</v>
      </c>
    </row>
    <row r="13" spans="2:36" x14ac:dyDescent="0.25">
      <c r="F13" s="2"/>
      <c r="G13" s="2"/>
      <c r="H13" s="2"/>
      <c r="I13" s="2"/>
      <c r="J13" s="2"/>
      <c r="K13" s="2"/>
      <c r="L13" s="2"/>
      <c r="M13" s="2"/>
      <c r="N13" s="2"/>
      <c r="Z13" s="6">
        <f>(S5)</f>
        <v>0</v>
      </c>
      <c r="AA13" s="6">
        <f>(T5)</f>
        <v>-37.5</v>
      </c>
      <c r="AB13" s="6">
        <f>(H49+Q5+Q33)</f>
        <v>0</v>
      </c>
      <c r="AC13" s="6">
        <f>I49+R5+R33</f>
        <v>37.5</v>
      </c>
      <c r="AD13" s="6">
        <f>S33</f>
        <v>0</v>
      </c>
      <c r="AE13" s="6">
        <f>T33</f>
        <v>0</v>
      </c>
      <c r="AF13" s="6">
        <f>G49</f>
        <v>0</v>
      </c>
      <c r="AG13" s="6">
        <f>F49</f>
        <v>0</v>
      </c>
      <c r="AH13" s="6">
        <v>0</v>
      </c>
      <c r="AI13" s="6">
        <v>0</v>
      </c>
      <c r="AJ13" s="17">
        <v>4</v>
      </c>
    </row>
    <row r="14" spans="2:36" x14ac:dyDescent="0.25">
      <c r="F14" s="2"/>
      <c r="G14" s="2"/>
      <c r="H14" s="2"/>
      <c r="I14" s="2"/>
      <c r="J14" s="2"/>
      <c r="K14" s="2"/>
      <c r="L14" s="2"/>
      <c r="M14" s="2"/>
      <c r="N14" s="2"/>
      <c r="Z14" s="6">
        <f>(S18)</f>
        <v>-14.399999999999999</v>
      </c>
      <c r="AA14" s="6">
        <f>(T18)</f>
        <v>19.2</v>
      </c>
      <c r="AB14" s="6">
        <f>(Q34)</f>
        <v>-66.666666666666671</v>
      </c>
      <c r="AC14" s="6">
        <f>R34</f>
        <v>0</v>
      </c>
      <c r="AD14" s="6">
        <f>Q18+S34</f>
        <v>81.066666666666663</v>
      </c>
      <c r="AE14" s="6">
        <f>R18+T34</f>
        <v>-19.2</v>
      </c>
      <c r="AF14" s="6">
        <v>0</v>
      </c>
      <c r="AG14" s="6">
        <v>0</v>
      </c>
      <c r="AH14" s="6">
        <v>0</v>
      </c>
      <c r="AI14" s="6">
        <v>0</v>
      </c>
      <c r="AJ14" s="17">
        <v>5</v>
      </c>
    </row>
    <row r="15" spans="2:36" ht="15.75" thickBot="1" x14ac:dyDescent="0.3">
      <c r="F15" s="2"/>
      <c r="G15" s="2"/>
      <c r="H15" s="2"/>
      <c r="I15" s="2"/>
      <c r="J15" s="2"/>
      <c r="K15" s="2"/>
      <c r="L15" s="2"/>
      <c r="M15" s="2"/>
      <c r="N15" s="2"/>
      <c r="Z15" s="6">
        <f>(S19)</f>
        <v>19.2</v>
      </c>
      <c r="AA15" s="6">
        <f>(T19)</f>
        <v>-25.600000000000005</v>
      </c>
      <c r="AB15" s="6">
        <f>(Q35)</f>
        <v>0</v>
      </c>
      <c r="AC15" s="6">
        <f>R35</f>
        <v>0</v>
      </c>
      <c r="AD15" s="6">
        <f>Q19+S35</f>
        <v>-19.2</v>
      </c>
      <c r="AE15" s="6">
        <f>R19+T35</f>
        <v>25.600000000000005</v>
      </c>
      <c r="AF15" s="6">
        <v>0</v>
      </c>
      <c r="AG15" s="6">
        <v>0</v>
      </c>
      <c r="AH15" s="6">
        <v>0</v>
      </c>
      <c r="AI15" s="6">
        <v>0</v>
      </c>
      <c r="AJ15" s="17">
        <v>6</v>
      </c>
    </row>
    <row r="16" spans="2:36" x14ac:dyDescent="0.25">
      <c r="B16" s="74" t="s">
        <v>15</v>
      </c>
      <c r="C16" s="75"/>
      <c r="D16" s="7"/>
      <c r="E16" s="7"/>
      <c r="F16" s="76" t="s">
        <v>9</v>
      </c>
      <c r="G16" s="76"/>
      <c r="H16" s="76"/>
      <c r="I16" s="76"/>
      <c r="J16" s="77"/>
      <c r="K16" s="2"/>
      <c r="L16" s="2"/>
      <c r="M16" s="74" t="s">
        <v>15</v>
      </c>
      <c r="N16" s="75"/>
      <c r="O16" s="7"/>
      <c r="P16" s="7"/>
      <c r="Q16" s="76" t="s">
        <v>13</v>
      </c>
      <c r="R16" s="76"/>
      <c r="S16" s="76"/>
      <c r="T16" s="76"/>
      <c r="U16" s="77"/>
      <c r="Z16" s="6">
        <f>(H19)</f>
        <v>-11.427348430873614</v>
      </c>
      <c r="AA16" s="6">
        <f>(I19)</f>
        <v>-9.1418787446988912</v>
      </c>
      <c r="AB16" s="6">
        <f>(H47)</f>
        <v>0</v>
      </c>
      <c r="AC16" s="6">
        <f>I47</f>
        <v>0</v>
      </c>
      <c r="AD16" s="6">
        <v>0</v>
      </c>
      <c r="AE16" s="6">
        <v>0</v>
      </c>
      <c r="AF16" s="6">
        <f>G5+G19+G47</f>
        <v>59.141878744698893</v>
      </c>
      <c r="AG16" s="6">
        <f>F5+F47+F19</f>
        <v>11.427348430873614</v>
      </c>
      <c r="AH16" s="6">
        <f>H5</f>
        <v>0</v>
      </c>
      <c r="AI16" s="6">
        <f>I5</f>
        <v>-50</v>
      </c>
      <c r="AJ16" s="17">
        <v>7</v>
      </c>
    </row>
    <row r="17" spans="2:36" x14ac:dyDescent="0.25">
      <c r="B17" s="8" t="s">
        <v>17</v>
      </c>
      <c r="C17" s="1">
        <v>750</v>
      </c>
      <c r="D17" s="2"/>
      <c r="E17" s="2"/>
      <c r="F17" s="5">
        <v>8</v>
      </c>
      <c r="G17" s="5">
        <v>7</v>
      </c>
      <c r="H17" s="5">
        <v>1</v>
      </c>
      <c r="I17" s="5">
        <v>2</v>
      </c>
      <c r="J17" s="9"/>
      <c r="K17" s="2"/>
      <c r="L17" s="2"/>
      <c r="M17" s="8" t="s">
        <v>17</v>
      </c>
      <c r="N17" s="1">
        <v>1000</v>
      </c>
      <c r="O17" s="2"/>
      <c r="P17" s="2"/>
      <c r="Q17" s="5">
        <v>5</v>
      </c>
      <c r="R17" s="5">
        <v>6</v>
      </c>
      <c r="S17" s="5">
        <v>1</v>
      </c>
      <c r="T17" s="5">
        <v>2</v>
      </c>
      <c r="U17" s="9"/>
      <c r="Z17" s="6">
        <f>(H18)</f>
        <v>-14.28418553859202</v>
      </c>
      <c r="AA17" s="6">
        <f>(I18)</f>
        <v>-11.427348430873614</v>
      </c>
      <c r="AB17" s="6">
        <f>(H46)</f>
        <v>-40</v>
      </c>
      <c r="AC17" s="6">
        <f>I46</f>
        <v>0</v>
      </c>
      <c r="AD17" s="6">
        <v>0</v>
      </c>
      <c r="AE17" s="6">
        <v>0</v>
      </c>
      <c r="AF17" s="6">
        <f>G4+G18+G46</f>
        <v>11.427348430873614</v>
      </c>
      <c r="AG17" s="6">
        <f>F4+F18+F46</f>
        <v>54.28418553859202</v>
      </c>
      <c r="AH17" s="6">
        <f>H4</f>
        <v>0</v>
      </c>
      <c r="AI17" s="6">
        <f>I4</f>
        <v>0</v>
      </c>
      <c r="AJ17" s="17">
        <v>8</v>
      </c>
    </row>
    <row r="18" spans="2:36" x14ac:dyDescent="0.25">
      <c r="B18" s="8" t="s">
        <v>16</v>
      </c>
      <c r="C18" s="1">
        <v>200</v>
      </c>
      <c r="D18" s="2"/>
      <c r="E18" s="2"/>
      <c r="F18" s="1">
        <f>((C24^2)*C26)</f>
        <v>14.28418553859202</v>
      </c>
      <c r="G18" s="1">
        <f>((C24*C25)*C26)</f>
        <v>11.427348430873614</v>
      </c>
      <c r="H18" s="1">
        <f>((-(C24^2))*C26)</f>
        <v>-14.28418553859202</v>
      </c>
      <c r="I18" s="1">
        <f>((-(C24*C25))*C26)</f>
        <v>-11.427348430873614</v>
      </c>
      <c r="J18" s="10">
        <v>8</v>
      </c>
      <c r="K18" s="3"/>
      <c r="L18" s="3"/>
      <c r="M18" s="8" t="s">
        <v>16</v>
      </c>
      <c r="N18" s="1">
        <v>200</v>
      </c>
      <c r="O18" s="2"/>
      <c r="P18" s="2"/>
      <c r="Q18" s="1">
        <f>((N24^2)*N26)</f>
        <v>14.399999999999999</v>
      </c>
      <c r="R18" s="1">
        <f>((N24*N25)*N26)</f>
        <v>-19.2</v>
      </c>
      <c r="S18" s="1">
        <f>((-(N24^2))*N26)</f>
        <v>-14.399999999999999</v>
      </c>
      <c r="T18" s="1">
        <f>((-(N24*N25))*N26)</f>
        <v>19.2</v>
      </c>
      <c r="U18" s="10">
        <v>5</v>
      </c>
      <c r="Z18" s="6">
        <f>H32</f>
        <v>-40</v>
      </c>
      <c r="AA18" s="6">
        <f>I32</f>
        <v>0</v>
      </c>
      <c r="AB18" s="6">
        <v>0</v>
      </c>
      <c r="AC18" s="6">
        <v>0</v>
      </c>
      <c r="AD18" s="6">
        <v>0</v>
      </c>
      <c r="AE18" s="6">
        <v>0</v>
      </c>
      <c r="AF18" s="6">
        <f>G6</f>
        <v>0</v>
      </c>
      <c r="AG18" s="6">
        <f>F6</f>
        <v>0</v>
      </c>
      <c r="AH18" s="6">
        <f>H6+F32</f>
        <v>40</v>
      </c>
      <c r="AI18" s="6">
        <f>I6+G32</f>
        <v>0</v>
      </c>
      <c r="AJ18" s="17">
        <v>9</v>
      </c>
    </row>
    <row r="19" spans="2:36" x14ac:dyDescent="0.25">
      <c r="B19" s="8" t="s">
        <v>3</v>
      </c>
      <c r="C19" s="1">
        <v>0</v>
      </c>
      <c r="D19" s="2"/>
      <c r="E19" s="2"/>
      <c r="F19" s="1">
        <f>((C24*C25)*C26)</f>
        <v>11.427348430873614</v>
      </c>
      <c r="G19" s="1">
        <f>((C25^2)*C26)</f>
        <v>9.1418787446988912</v>
      </c>
      <c r="H19" s="1">
        <f>((-(C24*C25))*C26)</f>
        <v>-11.427348430873614</v>
      </c>
      <c r="I19" s="1">
        <f>((-(C25^2))*C26)</f>
        <v>-9.1418787446988912</v>
      </c>
      <c r="J19" s="10">
        <v>7</v>
      </c>
      <c r="K19" s="4"/>
      <c r="L19" s="4"/>
      <c r="M19" s="8" t="s">
        <v>3</v>
      </c>
      <c r="N19" s="1">
        <v>8000</v>
      </c>
      <c r="O19" s="2"/>
      <c r="P19" s="2"/>
      <c r="Q19" s="1">
        <f>((N24*N25)*N26)</f>
        <v>-19.2</v>
      </c>
      <c r="R19" s="1">
        <f>((N25^2)*N26)</f>
        <v>25.600000000000005</v>
      </c>
      <c r="S19" s="1">
        <f>((-(N24*N25))*N26)</f>
        <v>19.2</v>
      </c>
      <c r="T19" s="1">
        <f>((-(N25^2))*N26)</f>
        <v>-25.600000000000005</v>
      </c>
      <c r="U19" s="10">
        <v>6</v>
      </c>
      <c r="Z19" s="6">
        <f>H33</f>
        <v>0</v>
      </c>
      <c r="AA19" s="6">
        <f>I33</f>
        <v>0</v>
      </c>
      <c r="AB19" s="6">
        <v>0</v>
      </c>
      <c r="AC19" s="6">
        <v>0</v>
      </c>
      <c r="AD19" s="6">
        <v>0</v>
      </c>
      <c r="AE19" s="6">
        <v>0</v>
      </c>
      <c r="AF19" s="6">
        <f>G7</f>
        <v>-50</v>
      </c>
      <c r="AG19" s="6">
        <f>F7</f>
        <v>0</v>
      </c>
      <c r="AH19" s="6">
        <f>H7+F33</f>
        <v>0</v>
      </c>
      <c r="AI19" s="6">
        <f>I7+G35</f>
        <v>50</v>
      </c>
      <c r="AJ19" s="17">
        <v>10</v>
      </c>
    </row>
    <row r="20" spans="2:36" x14ac:dyDescent="0.25">
      <c r="B20" s="8" t="s">
        <v>4</v>
      </c>
      <c r="C20" s="1">
        <v>5000</v>
      </c>
      <c r="D20" s="2"/>
      <c r="E20" s="2"/>
      <c r="F20" s="1">
        <f>((-(C24^2))*C26)</f>
        <v>-14.28418553859202</v>
      </c>
      <c r="G20" s="1">
        <f>((-(C24*C25))*C26)</f>
        <v>-11.427348430873614</v>
      </c>
      <c r="H20" s="1">
        <f>((C24^2)*C26)</f>
        <v>14.28418553859202</v>
      </c>
      <c r="I20" s="1">
        <f>((C24*C25)*C26)</f>
        <v>11.427348430873614</v>
      </c>
      <c r="J20" s="10">
        <v>1</v>
      </c>
      <c r="K20" s="2"/>
      <c r="L20" s="2"/>
      <c r="M20" s="8" t="s">
        <v>4</v>
      </c>
      <c r="N20" s="1">
        <v>5000</v>
      </c>
      <c r="O20" s="2"/>
      <c r="P20" s="2"/>
      <c r="Q20" s="1">
        <f>((-(N24^2))*N26)</f>
        <v>-14.399999999999999</v>
      </c>
      <c r="R20" s="1">
        <f>((-(N24*N25))*N26)</f>
        <v>19.2</v>
      </c>
      <c r="S20" s="1">
        <f>((N24^2)*N26)</f>
        <v>14.399999999999999</v>
      </c>
      <c r="T20" s="1">
        <f>((N24*N25)*N26)</f>
        <v>-19.2</v>
      </c>
      <c r="U20" s="10">
        <v>1</v>
      </c>
    </row>
    <row r="21" spans="2:36" x14ac:dyDescent="0.25">
      <c r="B21" s="8" t="s">
        <v>5</v>
      </c>
      <c r="C21" s="1">
        <v>0</v>
      </c>
      <c r="D21" s="2"/>
      <c r="E21" s="2"/>
      <c r="F21" s="1">
        <f>((-(C24*C25))*C26)</f>
        <v>-11.427348430873614</v>
      </c>
      <c r="G21" s="1">
        <f>((-(C25^2))*C26)</f>
        <v>-9.1418787446988912</v>
      </c>
      <c r="H21" s="1">
        <f>((C24*C25)*C26)</f>
        <v>11.427348430873614</v>
      </c>
      <c r="I21" s="1">
        <f>((C25^2)*C26)</f>
        <v>9.1418787446988912</v>
      </c>
      <c r="J21" s="10">
        <v>2</v>
      </c>
      <c r="K21" s="2"/>
      <c r="L21" s="2"/>
      <c r="M21" s="8" t="s">
        <v>5</v>
      </c>
      <c r="N21" s="1">
        <v>0</v>
      </c>
      <c r="O21" s="2"/>
      <c r="P21" s="2"/>
      <c r="Q21" s="1">
        <f>((-(N24*N25))*N26)</f>
        <v>19.2</v>
      </c>
      <c r="R21" s="1">
        <f>((-(N25^2))*N26)</f>
        <v>-25.600000000000005</v>
      </c>
      <c r="S21" s="1">
        <f>((N24*N25)*N26)</f>
        <v>-19.2</v>
      </c>
      <c r="T21" s="1">
        <f>((N25^2)*N26)</f>
        <v>25.600000000000005</v>
      </c>
      <c r="U21" s="10">
        <v>2</v>
      </c>
    </row>
    <row r="22" spans="2:36" x14ac:dyDescent="0.25">
      <c r="B22" s="8" t="s">
        <v>6</v>
      </c>
      <c r="C22" s="1">
        <v>4000</v>
      </c>
      <c r="D22" s="2"/>
      <c r="E22" s="2"/>
      <c r="F22" s="2"/>
      <c r="G22" s="2"/>
      <c r="H22" s="2"/>
      <c r="I22" s="2"/>
      <c r="J22" s="11"/>
      <c r="K22" s="2"/>
      <c r="L22" s="2"/>
      <c r="M22" s="8" t="s">
        <v>6</v>
      </c>
      <c r="N22" s="1">
        <v>4000</v>
      </c>
      <c r="O22" s="2"/>
      <c r="P22" s="2"/>
      <c r="Q22" s="2"/>
      <c r="R22" s="2"/>
      <c r="S22" s="2"/>
      <c r="T22" s="2"/>
      <c r="U22" s="11"/>
    </row>
    <row r="23" spans="2:36" x14ac:dyDescent="0.25">
      <c r="B23" s="8" t="s">
        <v>0</v>
      </c>
      <c r="C23" s="1">
        <f>SQRT(((C20-C19)^2)+((C22-C21)^2))</f>
        <v>6403.1242374328485</v>
      </c>
      <c r="D23" s="2"/>
      <c r="E23" s="2"/>
      <c r="F23" s="2"/>
      <c r="G23" s="2"/>
      <c r="H23" s="2"/>
      <c r="I23" s="2"/>
      <c r="J23" s="11"/>
      <c r="K23" s="2"/>
      <c r="L23" s="2"/>
      <c r="M23" s="8" t="s">
        <v>0</v>
      </c>
      <c r="N23" s="1">
        <f>SQRT(((N20-N19)^2)+((N22-N21)^2))</f>
        <v>5000</v>
      </c>
      <c r="O23" s="2"/>
      <c r="P23" s="2"/>
      <c r="Q23" s="2"/>
      <c r="R23" s="2"/>
      <c r="S23" s="2"/>
      <c r="T23" s="2"/>
      <c r="U23" s="11"/>
    </row>
    <row r="24" spans="2:36" x14ac:dyDescent="0.25">
      <c r="B24" s="8" t="s">
        <v>1</v>
      </c>
      <c r="C24" s="1">
        <f>((C20-C19)/C23)</f>
        <v>0.78086880944303039</v>
      </c>
      <c r="D24" s="2"/>
      <c r="E24" s="2"/>
      <c r="F24" s="3"/>
      <c r="G24" s="3"/>
      <c r="H24" s="3"/>
      <c r="I24" s="3"/>
      <c r="J24" s="11"/>
      <c r="M24" s="8" t="s">
        <v>1</v>
      </c>
      <c r="N24" s="1">
        <f>((N20-N19)/N23)</f>
        <v>-0.6</v>
      </c>
      <c r="O24" s="2"/>
      <c r="P24" s="2"/>
      <c r="Q24" s="3"/>
      <c r="R24" s="3"/>
      <c r="S24" s="3"/>
      <c r="T24" s="3"/>
      <c r="U24" s="11"/>
    </row>
    <row r="25" spans="2:36" x14ac:dyDescent="0.25">
      <c r="B25" s="8" t="s">
        <v>2</v>
      </c>
      <c r="C25" s="1">
        <f>((C22-C21)/C23)</f>
        <v>0.62469504755442429</v>
      </c>
      <c r="D25" s="2"/>
      <c r="E25" s="2"/>
      <c r="F25" s="4"/>
      <c r="G25" s="4"/>
      <c r="H25" s="4"/>
      <c r="I25" s="4"/>
      <c r="J25" s="11"/>
      <c r="M25" s="8" t="s">
        <v>2</v>
      </c>
      <c r="N25" s="1">
        <f>((N22-N21)/N23)</f>
        <v>0.8</v>
      </c>
      <c r="O25" s="2"/>
      <c r="P25" s="2"/>
      <c r="Q25" s="4"/>
      <c r="R25" s="4"/>
      <c r="S25" s="4"/>
      <c r="T25" s="4"/>
      <c r="U25" s="11"/>
    </row>
    <row r="26" spans="2:36" ht="15.75" thickBot="1" x14ac:dyDescent="0.3">
      <c r="B26" s="12" t="s">
        <v>7</v>
      </c>
      <c r="C26" s="13">
        <f>((C17*C18)/C23)</f>
        <v>23.426064283290909</v>
      </c>
      <c r="D26" s="14"/>
      <c r="E26" s="14"/>
      <c r="F26" s="14"/>
      <c r="G26" s="14"/>
      <c r="H26" s="14"/>
      <c r="I26" s="14"/>
      <c r="J26" s="15"/>
      <c r="M26" s="12" t="s">
        <v>7</v>
      </c>
      <c r="N26" s="13">
        <f>((N17*N18)/N23)</f>
        <v>40</v>
      </c>
      <c r="O26" s="14"/>
      <c r="P26" s="14"/>
      <c r="Q26" s="14"/>
      <c r="R26" s="14"/>
      <c r="S26" s="14"/>
      <c r="T26" s="14"/>
      <c r="U26" s="15"/>
    </row>
    <row r="29" spans="2:36" ht="15.75" thickBot="1" x14ac:dyDescent="0.3"/>
    <row r="30" spans="2:36" x14ac:dyDescent="0.25">
      <c r="B30" s="74" t="s">
        <v>15</v>
      </c>
      <c r="C30" s="75"/>
      <c r="D30" s="7"/>
      <c r="E30" s="7"/>
      <c r="F30" s="76" t="s">
        <v>10</v>
      </c>
      <c r="G30" s="76"/>
      <c r="H30" s="76"/>
      <c r="I30" s="76"/>
      <c r="J30" s="77"/>
      <c r="M30" s="74" t="s">
        <v>15</v>
      </c>
      <c r="N30" s="75"/>
      <c r="O30" s="7"/>
      <c r="P30" s="7"/>
      <c r="Q30" s="76" t="s">
        <v>14</v>
      </c>
      <c r="R30" s="76"/>
      <c r="S30" s="76"/>
      <c r="T30" s="76"/>
      <c r="U30" s="77"/>
    </row>
    <row r="31" spans="2:36" x14ac:dyDescent="0.25">
      <c r="B31" s="8" t="s">
        <v>17</v>
      </c>
      <c r="C31" s="1">
        <v>1000</v>
      </c>
      <c r="D31" s="2"/>
      <c r="E31" s="2"/>
      <c r="F31" s="5">
        <v>9</v>
      </c>
      <c r="G31" s="5">
        <v>10</v>
      </c>
      <c r="H31" s="5">
        <v>1</v>
      </c>
      <c r="I31" s="5">
        <v>2</v>
      </c>
      <c r="J31" s="9"/>
      <c r="M31" s="8" t="s">
        <v>17</v>
      </c>
      <c r="N31" s="1">
        <v>1000</v>
      </c>
      <c r="O31" s="2"/>
      <c r="P31" s="2"/>
      <c r="Q31" s="5">
        <v>3</v>
      </c>
      <c r="R31" s="5">
        <v>4</v>
      </c>
      <c r="S31" s="5">
        <v>5</v>
      </c>
      <c r="T31" s="5">
        <v>6</v>
      </c>
      <c r="U31" s="9"/>
    </row>
    <row r="32" spans="2:36" x14ac:dyDescent="0.25">
      <c r="B32" s="8" t="s">
        <v>16</v>
      </c>
      <c r="C32" s="1">
        <v>200</v>
      </c>
      <c r="D32" s="2"/>
      <c r="E32" s="2"/>
      <c r="F32" s="1">
        <f>((C38^2)*C40)</f>
        <v>40</v>
      </c>
      <c r="G32" s="1">
        <f>((C38*C39)*C40)</f>
        <v>0</v>
      </c>
      <c r="H32" s="1">
        <f>((-(C38^2))*C40)</f>
        <v>-40</v>
      </c>
      <c r="I32" s="1">
        <f>((-(C38*C39))*C40)</f>
        <v>0</v>
      </c>
      <c r="J32" s="10">
        <v>9</v>
      </c>
      <c r="M32" s="8" t="s">
        <v>16</v>
      </c>
      <c r="N32" s="1">
        <v>200</v>
      </c>
      <c r="O32" s="2"/>
      <c r="P32" s="2"/>
      <c r="Q32" s="6">
        <f>((N38^2)*N40)</f>
        <v>66.666666666666671</v>
      </c>
      <c r="R32" s="16">
        <f>((N38*N39)*N40)</f>
        <v>0</v>
      </c>
      <c r="S32" s="6">
        <f>((-(N38^2))*N40)</f>
        <v>-66.666666666666671</v>
      </c>
      <c r="T32" s="16">
        <f>((-(N38*N39))*N40)</f>
        <v>0</v>
      </c>
      <c r="U32" s="10">
        <v>3</v>
      </c>
    </row>
    <row r="33" spans="2:21" x14ac:dyDescent="0.25">
      <c r="B33" s="8" t="s">
        <v>3</v>
      </c>
      <c r="C33" s="1">
        <v>0</v>
      </c>
      <c r="D33" s="2"/>
      <c r="E33" s="2"/>
      <c r="F33" s="1">
        <f>((C38*C39)*C40)</f>
        <v>0</v>
      </c>
      <c r="G33" s="1">
        <f>((C39^2)*C40)</f>
        <v>0</v>
      </c>
      <c r="H33" s="1">
        <f>((-(C38*C39))*C40)</f>
        <v>0</v>
      </c>
      <c r="I33" s="1">
        <f>((-(C39^2))*C40)</f>
        <v>0</v>
      </c>
      <c r="J33" s="10">
        <v>10</v>
      </c>
      <c r="M33" s="8" t="s">
        <v>3</v>
      </c>
      <c r="N33" s="1">
        <v>5000</v>
      </c>
      <c r="O33" s="2"/>
      <c r="P33" s="2"/>
      <c r="Q33" s="16">
        <f>((N38*N39)*N40)</f>
        <v>0</v>
      </c>
      <c r="R33" s="16">
        <f>((N39^2)*N40)</f>
        <v>0</v>
      </c>
      <c r="S33" s="16">
        <f>((-(N38*N39))*N40)</f>
        <v>0</v>
      </c>
      <c r="T33" s="16">
        <f>((-(N39^2))*N40)</f>
        <v>0</v>
      </c>
      <c r="U33" s="10">
        <v>4</v>
      </c>
    </row>
    <row r="34" spans="2:21" x14ac:dyDescent="0.25">
      <c r="B34" s="8" t="s">
        <v>4</v>
      </c>
      <c r="C34" s="1">
        <v>5000</v>
      </c>
      <c r="D34" s="2"/>
      <c r="E34" s="2"/>
      <c r="F34" s="1">
        <f>((-(C38^2))*C40)</f>
        <v>-40</v>
      </c>
      <c r="G34" s="1">
        <f>((-(C38*C39))*C40)</f>
        <v>0</v>
      </c>
      <c r="H34" s="1">
        <f>((C38^2)*C40)</f>
        <v>40</v>
      </c>
      <c r="I34" s="1">
        <f>((C38*C39)*C40)</f>
        <v>0</v>
      </c>
      <c r="J34" s="10">
        <v>1</v>
      </c>
      <c r="M34" s="8" t="s">
        <v>4</v>
      </c>
      <c r="N34" s="1">
        <v>8000</v>
      </c>
      <c r="O34" s="2"/>
      <c r="P34" s="2"/>
      <c r="Q34" s="6">
        <f>((-(N38^2))*N40)</f>
        <v>-66.666666666666671</v>
      </c>
      <c r="R34" s="16">
        <f>((-(N38*N39))*N40)</f>
        <v>0</v>
      </c>
      <c r="S34" s="6">
        <f>((N38^2)*N40)</f>
        <v>66.666666666666671</v>
      </c>
      <c r="T34" s="16">
        <f>((N38*N39)*N40)</f>
        <v>0</v>
      </c>
      <c r="U34" s="10">
        <v>5</v>
      </c>
    </row>
    <row r="35" spans="2:21" x14ac:dyDescent="0.25">
      <c r="B35" s="8" t="s">
        <v>5</v>
      </c>
      <c r="C35" s="1">
        <v>4000</v>
      </c>
      <c r="D35" s="2"/>
      <c r="E35" s="2"/>
      <c r="F35" s="1">
        <f>((-(C38*C39))*C40)</f>
        <v>0</v>
      </c>
      <c r="G35" s="1">
        <f>((-(C39^2))*C40)</f>
        <v>0</v>
      </c>
      <c r="H35" s="1">
        <f>((C38*C39)*C40)</f>
        <v>0</v>
      </c>
      <c r="I35" s="1">
        <f>((C39^2)*C40)</f>
        <v>0</v>
      </c>
      <c r="J35" s="10">
        <v>2</v>
      </c>
      <c r="M35" s="8" t="s">
        <v>5</v>
      </c>
      <c r="N35" s="1">
        <v>0</v>
      </c>
      <c r="O35" s="2"/>
      <c r="P35" s="2"/>
      <c r="Q35" s="16">
        <f>((-(N38*N39))*N40)</f>
        <v>0</v>
      </c>
      <c r="R35" s="16">
        <f>((-(N39^2))*N40)</f>
        <v>0</v>
      </c>
      <c r="S35" s="16">
        <f>((N38*N39)*N40)</f>
        <v>0</v>
      </c>
      <c r="T35" s="16">
        <f>((N39^2)*N40)</f>
        <v>0</v>
      </c>
      <c r="U35" s="10">
        <v>6</v>
      </c>
    </row>
    <row r="36" spans="2:21" x14ac:dyDescent="0.25">
      <c r="B36" s="8" t="s">
        <v>6</v>
      </c>
      <c r="C36" s="1">
        <v>4000</v>
      </c>
      <c r="D36" s="2"/>
      <c r="E36" s="2"/>
      <c r="F36" s="2"/>
      <c r="G36" s="2"/>
      <c r="H36" s="2"/>
      <c r="I36" s="2"/>
      <c r="J36" s="11"/>
      <c r="M36" s="8" t="s">
        <v>6</v>
      </c>
      <c r="N36" s="1">
        <v>0</v>
      </c>
      <c r="O36" s="2"/>
      <c r="P36" s="2"/>
      <c r="Q36" s="2"/>
      <c r="R36" s="2"/>
      <c r="S36" s="2"/>
      <c r="T36" s="2"/>
      <c r="U36" s="11"/>
    </row>
    <row r="37" spans="2:21" x14ac:dyDescent="0.25">
      <c r="B37" s="8" t="s">
        <v>0</v>
      </c>
      <c r="C37" s="1">
        <f>SQRT(((C34-C33)^2)+((C36-C35)^2))</f>
        <v>5000</v>
      </c>
      <c r="D37" s="2"/>
      <c r="E37" s="2"/>
      <c r="F37" s="2"/>
      <c r="G37" s="2"/>
      <c r="H37" s="2"/>
      <c r="I37" s="2"/>
      <c r="J37" s="11"/>
      <c r="M37" s="8" t="s">
        <v>0</v>
      </c>
      <c r="N37" s="1">
        <f>SQRT(((N34-N33)^2)+((N36-N35)^2))</f>
        <v>3000</v>
      </c>
      <c r="O37" s="2"/>
      <c r="P37" s="2"/>
      <c r="Q37" s="2"/>
      <c r="R37" s="2"/>
      <c r="S37" s="2"/>
      <c r="T37" s="2"/>
      <c r="U37" s="11"/>
    </row>
    <row r="38" spans="2:21" x14ac:dyDescent="0.25">
      <c r="B38" s="8" t="s">
        <v>1</v>
      </c>
      <c r="C38" s="1">
        <f>((C34-C33)/C37)</f>
        <v>1</v>
      </c>
      <c r="D38" s="2"/>
      <c r="E38" s="2"/>
      <c r="F38" s="3"/>
      <c r="G38" s="3"/>
      <c r="H38" s="3"/>
      <c r="I38" s="3"/>
      <c r="J38" s="11"/>
      <c r="M38" s="8" t="s">
        <v>1</v>
      </c>
      <c r="N38" s="1">
        <f>((N34-N33)/N37)</f>
        <v>1</v>
      </c>
      <c r="O38" s="2"/>
      <c r="P38" s="2"/>
      <c r="Q38" s="3"/>
      <c r="R38" s="3"/>
      <c r="S38" s="3"/>
      <c r="T38" s="3"/>
      <c r="U38" s="11"/>
    </row>
    <row r="39" spans="2:21" x14ac:dyDescent="0.25">
      <c r="B39" s="8" t="s">
        <v>2</v>
      </c>
      <c r="C39" s="1">
        <f>((C36-C35)/C37)</f>
        <v>0</v>
      </c>
      <c r="D39" s="2"/>
      <c r="E39" s="2"/>
      <c r="F39" s="4"/>
      <c r="G39" s="4"/>
      <c r="H39" s="4"/>
      <c r="I39" s="4"/>
      <c r="J39" s="11"/>
      <c r="M39" s="8" t="s">
        <v>2</v>
      </c>
      <c r="N39" s="1">
        <f>((N36-N35)/N37)</f>
        <v>0</v>
      </c>
      <c r="O39" s="2"/>
      <c r="P39" s="2"/>
      <c r="Q39" s="4"/>
      <c r="R39" s="4"/>
      <c r="S39" s="4"/>
      <c r="T39" s="4"/>
      <c r="U39" s="11"/>
    </row>
    <row r="40" spans="2:21" ht="15.75" thickBot="1" x14ac:dyDescent="0.3">
      <c r="B40" s="12" t="s">
        <v>7</v>
      </c>
      <c r="C40" s="13">
        <f>((C31*C32)/C37)</f>
        <v>40</v>
      </c>
      <c r="D40" s="14"/>
      <c r="E40" s="14"/>
      <c r="F40" s="14"/>
      <c r="G40" s="14"/>
      <c r="H40" s="14"/>
      <c r="I40" s="14"/>
      <c r="J40" s="15"/>
      <c r="M40" s="12" t="s">
        <v>7</v>
      </c>
      <c r="N40" s="13">
        <f>((N31*N32)/N37)</f>
        <v>66.666666666666671</v>
      </c>
      <c r="O40" s="14"/>
      <c r="P40" s="14"/>
      <c r="Q40" s="14"/>
      <c r="R40" s="14"/>
      <c r="S40" s="14"/>
      <c r="T40" s="14"/>
      <c r="U40" s="15"/>
    </row>
    <row r="43" spans="2:21" ht="15.75" thickBot="1" x14ac:dyDescent="0.3"/>
    <row r="44" spans="2:21" x14ac:dyDescent="0.25">
      <c r="B44" s="74" t="s">
        <v>15</v>
      </c>
      <c r="C44" s="75"/>
      <c r="D44" s="7"/>
      <c r="E44" s="7"/>
      <c r="F44" s="76" t="s">
        <v>11</v>
      </c>
      <c r="G44" s="76"/>
      <c r="H44" s="76"/>
      <c r="I44" s="76"/>
      <c r="J44" s="77"/>
    </row>
    <row r="45" spans="2:21" x14ac:dyDescent="0.25">
      <c r="B45" s="8" t="s">
        <v>17</v>
      </c>
      <c r="C45" s="1">
        <v>1000</v>
      </c>
      <c r="D45" s="2"/>
      <c r="E45" s="2"/>
      <c r="F45" s="5">
        <v>8</v>
      </c>
      <c r="G45" s="5">
        <v>7</v>
      </c>
      <c r="H45" s="5">
        <v>3</v>
      </c>
      <c r="I45" s="5">
        <v>4</v>
      </c>
      <c r="J45" s="9"/>
    </row>
    <row r="46" spans="2:21" x14ac:dyDescent="0.25">
      <c r="B46" s="8" t="s">
        <v>16</v>
      </c>
      <c r="C46" s="1">
        <v>200</v>
      </c>
      <c r="D46" s="2"/>
      <c r="E46" s="2"/>
      <c r="F46" s="1">
        <f>((C52^2)*C54)</f>
        <v>40</v>
      </c>
      <c r="G46" s="1">
        <f>((C52*C53)*C54)</f>
        <v>0</v>
      </c>
      <c r="H46" s="1">
        <f>((-(C52^2))*C54)</f>
        <v>-40</v>
      </c>
      <c r="I46" s="1">
        <f>((-(C52*C53))*C54)</f>
        <v>0</v>
      </c>
      <c r="J46" s="10">
        <v>8</v>
      </c>
    </row>
    <row r="47" spans="2:21" x14ac:dyDescent="0.25">
      <c r="B47" s="8" t="s">
        <v>3</v>
      </c>
      <c r="C47" s="1">
        <v>0</v>
      </c>
      <c r="D47" s="2"/>
      <c r="E47" s="2"/>
      <c r="F47" s="1">
        <f>((C52*C53)*C54)</f>
        <v>0</v>
      </c>
      <c r="G47" s="1">
        <f>((C53^2)*C54)</f>
        <v>0</v>
      </c>
      <c r="H47" s="1">
        <f>((-(C52*C53))*C54)</f>
        <v>0</v>
      </c>
      <c r="I47" s="1">
        <f>((-(C53^2))*C54)</f>
        <v>0</v>
      </c>
      <c r="J47" s="10">
        <v>7</v>
      </c>
    </row>
    <row r="48" spans="2:21" x14ac:dyDescent="0.25">
      <c r="B48" s="8" t="s">
        <v>4</v>
      </c>
      <c r="C48" s="1">
        <v>5000</v>
      </c>
      <c r="D48" s="2"/>
      <c r="E48" s="2"/>
      <c r="F48" s="1">
        <f>((-(C52^2))*C54)</f>
        <v>-40</v>
      </c>
      <c r="G48" s="1">
        <f>((-(C52*C53))*C54)</f>
        <v>0</v>
      </c>
      <c r="H48" s="1">
        <f>((C52^2)*C54)</f>
        <v>40</v>
      </c>
      <c r="I48" s="1">
        <f>((C52*C53)*C54)</f>
        <v>0</v>
      </c>
      <c r="J48" s="10">
        <v>3</v>
      </c>
    </row>
    <row r="49" spans="2:10" x14ac:dyDescent="0.25">
      <c r="B49" s="8" t="s">
        <v>5</v>
      </c>
      <c r="C49" s="1">
        <v>0</v>
      </c>
      <c r="D49" s="2"/>
      <c r="E49" s="2"/>
      <c r="F49" s="1">
        <f>((-(C52*C53))*C54)</f>
        <v>0</v>
      </c>
      <c r="G49" s="1">
        <f>((-(C53^2))*C54)</f>
        <v>0</v>
      </c>
      <c r="H49" s="1">
        <f>((C52*C53)*C54)</f>
        <v>0</v>
      </c>
      <c r="I49" s="1">
        <f>((C53^2)*C54)</f>
        <v>0</v>
      </c>
      <c r="J49" s="10">
        <v>4</v>
      </c>
    </row>
    <row r="50" spans="2:10" x14ac:dyDescent="0.25">
      <c r="B50" s="8" t="s">
        <v>6</v>
      </c>
      <c r="C50" s="1">
        <v>0</v>
      </c>
      <c r="D50" s="2"/>
      <c r="E50" s="2"/>
      <c r="F50" s="2"/>
      <c r="G50" s="2"/>
      <c r="H50" s="2"/>
      <c r="I50" s="2"/>
      <c r="J50" s="11"/>
    </row>
    <row r="51" spans="2:10" x14ac:dyDescent="0.25">
      <c r="B51" s="8" t="s">
        <v>0</v>
      </c>
      <c r="C51" s="1">
        <f>SQRT(((C48-C47)^2)+((C50-C49)^2))</f>
        <v>5000</v>
      </c>
      <c r="D51" s="2"/>
      <c r="E51" s="2"/>
      <c r="F51" s="2"/>
      <c r="G51" s="2"/>
      <c r="H51" s="2"/>
      <c r="I51" s="2"/>
      <c r="J51" s="11"/>
    </row>
    <row r="52" spans="2:10" x14ac:dyDescent="0.25">
      <c r="B52" s="8" t="s">
        <v>1</v>
      </c>
      <c r="C52" s="1">
        <f>((C48-C47)/C51)</f>
        <v>1</v>
      </c>
      <c r="D52" s="2"/>
      <c r="E52" s="2"/>
      <c r="F52" s="3"/>
      <c r="G52" s="3"/>
      <c r="H52" s="3"/>
      <c r="I52" s="3"/>
      <c r="J52" s="11"/>
    </row>
    <row r="53" spans="2:10" x14ac:dyDescent="0.25">
      <c r="B53" s="8" t="s">
        <v>2</v>
      </c>
      <c r="C53" s="1">
        <f>((C50-C49)/C51)</f>
        <v>0</v>
      </c>
      <c r="D53" s="2"/>
      <c r="E53" s="2"/>
      <c r="F53" s="4"/>
      <c r="G53" s="4"/>
      <c r="H53" s="4"/>
      <c r="I53" s="4"/>
      <c r="J53" s="11"/>
    </row>
    <row r="54" spans="2:10" ht="15.75" thickBot="1" x14ac:dyDescent="0.3">
      <c r="B54" s="12" t="s">
        <v>7</v>
      </c>
      <c r="C54" s="13">
        <f>((C45*C46)/C51)</f>
        <v>40</v>
      </c>
      <c r="D54" s="14"/>
      <c r="E54" s="14"/>
      <c r="F54" s="14"/>
      <c r="G54" s="14"/>
      <c r="H54" s="14"/>
      <c r="I54" s="14"/>
      <c r="J54" s="15"/>
    </row>
  </sheetData>
  <mergeCells count="15">
    <mergeCell ref="Z8:AJ8"/>
    <mergeCell ref="B30:C30"/>
    <mergeCell ref="F30:J30"/>
    <mergeCell ref="B44:C44"/>
    <mergeCell ref="F44:J44"/>
    <mergeCell ref="B2:C2"/>
    <mergeCell ref="F2:J2"/>
    <mergeCell ref="B16:C16"/>
    <mergeCell ref="F16:J16"/>
    <mergeCell ref="Q30:U30"/>
    <mergeCell ref="Q2:U2"/>
    <mergeCell ref="Q16:U16"/>
    <mergeCell ref="M2:N2"/>
    <mergeCell ref="M16:N16"/>
    <mergeCell ref="M30:N3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58"/>
  <sheetViews>
    <sheetView tabSelected="1" topLeftCell="AI1" zoomScale="77" zoomScaleNormal="77" workbookViewId="0">
      <selection activeCell="Q6" sqref="Q6"/>
    </sheetView>
  </sheetViews>
  <sheetFormatPr baseColWidth="10" defaultColWidth="11.42578125" defaultRowHeight="15" x14ac:dyDescent="0.25"/>
  <cols>
    <col min="6" max="6" width="11.5703125" bestFit="1" customWidth="1"/>
    <col min="7" max="7" width="13.28515625" bestFit="1" customWidth="1"/>
    <col min="8" max="9" width="11.5703125" bestFit="1" customWidth="1"/>
    <col min="10" max="10" width="13.28515625" bestFit="1" customWidth="1"/>
    <col min="11" max="11" width="11.5703125" bestFit="1" customWidth="1"/>
    <col min="14" max="23" width="11.28515625" customWidth="1"/>
    <col min="36" max="45" width="11.7109375" customWidth="1"/>
    <col min="68" max="68" width="13.5703125" bestFit="1" customWidth="1"/>
    <col min="72" max="72" width="13" bestFit="1" customWidth="1"/>
  </cols>
  <sheetData>
    <row r="1" spans="2:65" ht="15.75" thickBot="1" x14ac:dyDescent="0.3"/>
    <row r="2" spans="2:65" ht="15" customHeight="1" x14ac:dyDescent="0.25">
      <c r="B2" s="20"/>
      <c r="C2" s="2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7"/>
      <c r="P2" s="7"/>
      <c r="Q2" s="7"/>
      <c r="R2" s="7"/>
      <c r="S2" s="7"/>
      <c r="T2" s="7"/>
      <c r="U2" s="7"/>
      <c r="V2" s="7"/>
      <c r="W2" s="21"/>
      <c r="Y2" s="22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67"/>
      <c r="AL2" s="7"/>
      <c r="AM2" s="7"/>
      <c r="AN2" s="7"/>
      <c r="AO2" s="7"/>
      <c r="AP2" s="7"/>
      <c r="AQ2" s="7"/>
      <c r="AR2" s="7"/>
      <c r="AS2" s="21"/>
    </row>
    <row r="3" spans="2:65" x14ac:dyDescent="0.25">
      <c r="B3" s="2"/>
      <c r="C3" s="91" t="s">
        <v>15</v>
      </c>
      <c r="D3" s="92"/>
      <c r="E3" s="2"/>
      <c r="F3" s="78" t="s">
        <v>8</v>
      </c>
      <c r="G3" s="78"/>
      <c r="H3" s="78"/>
      <c r="I3" s="78"/>
      <c r="J3" s="78"/>
      <c r="K3" s="78"/>
      <c r="L3" s="78"/>
      <c r="M3" s="78" t="s">
        <v>29</v>
      </c>
      <c r="N3" s="78" t="s">
        <v>66</v>
      </c>
      <c r="O3" s="87" t="s">
        <v>0</v>
      </c>
      <c r="P3" s="79" t="s">
        <v>71</v>
      </c>
      <c r="Q3" s="80" t="s">
        <v>73</v>
      </c>
      <c r="R3" s="81"/>
      <c r="S3" s="81"/>
      <c r="T3" s="81"/>
      <c r="U3" s="81"/>
      <c r="V3" s="82"/>
      <c r="W3" s="86" t="s">
        <v>72</v>
      </c>
      <c r="Y3" s="93" t="s">
        <v>15</v>
      </c>
      <c r="Z3" s="94"/>
      <c r="AA3" s="2"/>
      <c r="AB3" s="88" t="s">
        <v>11</v>
      </c>
      <c r="AC3" s="89"/>
      <c r="AD3" s="89"/>
      <c r="AE3" s="89"/>
      <c r="AF3" s="89"/>
      <c r="AG3" s="89"/>
      <c r="AH3" s="90"/>
      <c r="AI3" s="95" t="s">
        <v>32</v>
      </c>
      <c r="AJ3" s="95" t="s">
        <v>69</v>
      </c>
      <c r="AK3" s="87" t="s">
        <v>0</v>
      </c>
      <c r="AL3" s="79" t="s">
        <v>71</v>
      </c>
      <c r="AM3" s="80" t="s">
        <v>73</v>
      </c>
      <c r="AN3" s="81"/>
      <c r="AO3" s="81"/>
      <c r="AP3" s="81"/>
      <c r="AQ3" s="81"/>
      <c r="AR3" s="82"/>
      <c r="AS3" s="86" t="s">
        <v>76</v>
      </c>
    </row>
    <row r="4" spans="2:65" x14ac:dyDescent="0.25">
      <c r="B4" s="2"/>
      <c r="C4" s="8" t="s">
        <v>19</v>
      </c>
      <c r="D4" s="1">
        <v>0.4</v>
      </c>
      <c r="E4" s="68"/>
      <c r="F4" s="40">
        <v>10</v>
      </c>
      <c r="G4" s="40">
        <v>11</v>
      </c>
      <c r="H4" s="40">
        <v>12</v>
      </c>
      <c r="I4" s="40">
        <v>1</v>
      </c>
      <c r="J4" s="40">
        <v>2</v>
      </c>
      <c r="K4" s="40">
        <v>3</v>
      </c>
      <c r="L4" s="18"/>
      <c r="M4" s="78"/>
      <c r="N4" s="78"/>
      <c r="O4" s="87"/>
      <c r="P4" s="79"/>
      <c r="Q4" s="83"/>
      <c r="R4" s="84"/>
      <c r="S4" s="84"/>
      <c r="T4" s="84"/>
      <c r="U4" s="84"/>
      <c r="V4" s="85"/>
      <c r="W4" s="86"/>
      <c r="Y4" s="8" t="s">
        <v>19</v>
      </c>
      <c r="Z4" s="1">
        <v>0.4</v>
      </c>
      <c r="AA4" s="68"/>
      <c r="AB4" s="40">
        <v>1</v>
      </c>
      <c r="AC4" s="40">
        <v>2</v>
      </c>
      <c r="AD4" s="40">
        <v>3</v>
      </c>
      <c r="AE4" s="40">
        <v>4</v>
      </c>
      <c r="AF4" s="40">
        <v>5</v>
      </c>
      <c r="AG4" s="40">
        <v>6</v>
      </c>
      <c r="AH4" s="18"/>
      <c r="AI4" s="96"/>
      <c r="AJ4" s="96"/>
      <c r="AK4" s="87"/>
      <c r="AL4" s="79"/>
      <c r="AM4" s="83"/>
      <c r="AN4" s="84"/>
      <c r="AO4" s="84"/>
      <c r="AP4" s="84"/>
      <c r="AQ4" s="84"/>
      <c r="AR4" s="85"/>
      <c r="AS4" s="86"/>
    </row>
    <row r="5" spans="2:65" x14ac:dyDescent="0.25">
      <c r="B5" s="2"/>
      <c r="C5" s="8" t="s">
        <v>20</v>
      </c>
      <c r="D5" s="1">
        <v>0.3</v>
      </c>
      <c r="E5" s="2"/>
      <c r="F5" s="26">
        <f>((D6*D7/D13)*(D14^2))+(((12*D7*D8)/(D13^3))*(D15^2))</f>
        <v>8.0000000000000018</v>
      </c>
      <c r="G5" s="26">
        <f>(((D6*D7)/(D13))-((12*D7*D8)/(D13^3)))*(D14*D15)</f>
        <v>0</v>
      </c>
      <c r="H5" s="26">
        <f>-((6*D7*D8)/(D13^2))*(D15)</f>
        <v>-12.000000000000002</v>
      </c>
      <c r="I5" s="26">
        <f t="shared" ref="I5:J6" si="0">-F5</f>
        <v>-8.0000000000000018</v>
      </c>
      <c r="J5" s="26">
        <f t="shared" si="0"/>
        <v>0</v>
      </c>
      <c r="K5" s="26">
        <f>H5</f>
        <v>-12.000000000000002</v>
      </c>
      <c r="L5" s="40">
        <v>10</v>
      </c>
      <c r="M5" s="56">
        <f>BL41</f>
        <v>0</v>
      </c>
      <c r="N5" s="59">
        <f t="array" ref="N5:N10">MMULT(F5:K10,M5:M10)</f>
        <v>-2.2545312100940851E-2</v>
      </c>
      <c r="O5" s="60">
        <f>BD41</f>
        <v>0</v>
      </c>
      <c r="P5" s="59">
        <f>(O5+N5)</f>
        <v>-2.2545312100940851E-2</v>
      </c>
      <c r="Q5" s="69">
        <f>D14</f>
        <v>0</v>
      </c>
      <c r="R5" s="69">
        <f>D15</f>
        <v>1</v>
      </c>
      <c r="S5" s="69">
        <v>0</v>
      </c>
      <c r="T5" s="69">
        <v>0</v>
      </c>
      <c r="U5" s="69">
        <v>0</v>
      </c>
      <c r="V5" s="69">
        <v>0</v>
      </c>
      <c r="W5" s="61">
        <f t="array" ref="W5:W10">MMULT(Q5:V10,P5:P10)</f>
        <v>-1.599317218957072E-2</v>
      </c>
      <c r="Y5" s="8" t="s">
        <v>20</v>
      </c>
      <c r="Z5" s="1">
        <v>0.55000000000000004</v>
      </c>
      <c r="AA5" s="2"/>
      <c r="AB5" s="58">
        <f>((Z6*Z7/Z13)*(Z14^2))+(((12*Z7*Z8)/(Z13^3))*(Z15^2))</f>
        <v>2838.7096774193556</v>
      </c>
      <c r="AC5" s="58">
        <f>(((Z6*Z7)/(Z13))-((12*Z7*Z8)/(Z13^3)))*(Z14*Z15)</f>
        <v>0</v>
      </c>
      <c r="AD5" s="58">
        <f>-((6*Z7*Z8)/(Z13^2))*(Z15)</f>
        <v>0</v>
      </c>
      <c r="AE5" s="58">
        <f t="shared" ref="AE5" si="1">-AB5</f>
        <v>-2838.7096774193556</v>
      </c>
      <c r="AF5" s="58">
        <f t="shared" ref="AF5:AF6" si="2">-AC5</f>
        <v>0</v>
      </c>
      <c r="AG5" s="58">
        <f>AD5</f>
        <v>0</v>
      </c>
      <c r="AH5" s="40">
        <v>1</v>
      </c>
      <c r="AI5" s="57">
        <f>BP35</f>
        <v>3.0894650188674042E-3</v>
      </c>
      <c r="AJ5" s="59">
        <f t="array" ref="AJ5:AJ10">MMULT(AB5:AG10,AI5:AI10)</f>
        <v>7.7454687899059849E-2</v>
      </c>
      <c r="AK5" s="60">
        <f>BD32</f>
        <v>0</v>
      </c>
      <c r="AL5" s="59">
        <f>(AK5+AJ5)</f>
        <v>7.7454687899059849E-2</v>
      </c>
      <c r="AM5" s="69">
        <f>Z14</f>
        <v>1</v>
      </c>
      <c r="AN5" s="69">
        <f>Z15</f>
        <v>0</v>
      </c>
      <c r="AO5" s="69">
        <v>0</v>
      </c>
      <c r="AP5" s="69">
        <v>0</v>
      </c>
      <c r="AQ5" s="69">
        <v>0</v>
      </c>
      <c r="AR5" s="69">
        <v>0</v>
      </c>
      <c r="AS5" s="61">
        <f t="array" ref="AS5:AS10">MMULT(AM5:AR10,AL5:AL10)</f>
        <v>7.7454687899059849E-2</v>
      </c>
    </row>
    <row r="6" spans="2:65" x14ac:dyDescent="0.25">
      <c r="B6" s="2"/>
      <c r="C6" s="8" t="s">
        <v>21</v>
      </c>
      <c r="D6" s="1">
        <f>(D4*D5)</f>
        <v>0.12</v>
      </c>
      <c r="E6" s="2"/>
      <c r="F6" s="26">
        <f>G5</f>
        <v>0</v>
      </c>
      <c r="G6" s="26">
        <f>((D6*D7/D13)*(D15^2))+(((12*D7*D8)/(D13^3))*(D14^2))</f>
        <v>800</v>
      </c>
      <c r="H6" s="26">
        <f>((6*D7*D8)/(D13^2))*(D14)</f>
        <v>0</v>
      </c>
      <c r="I6" s="26">
        <f>F6</f>
        <v>0</v>
      </c>
      <c r="J6" s="26">
        <f t="shared" si="0"/>
        <v>-800</v>
      </c>
      <c r="K6" s="26">
        <f>H6</f>
        <v>0</v>
      </c>
      <c r="L6" s="40">
        <v>11</v>
      </c>
      <c r="M6" s="56">
        <f t="shared" ref="M6:M7" si="3">BL42</f>
        <v>0</v>
      </c>
      <c r="N6" s="59">
        <v>-1.599317218957072E-2</v>
      </c>
      <c r="O6" s="60">
        <f t="shared" ref="O6:O7" si="4">BD42</f>
        <v>0</v>
      </c>
      <c r="P6" s="59">
        <f t="shared" ref="P6:P10" si="5">(O6+N6)</f>
        <v>-1.599317218957072E-2</v>
      </c>
      <c r="Q6" s="69">
        <f>-D15</f>
        <v>-1</v>
      </c>
      <c r="R6" s="69">
        <f>D14</f>
        <v>0</v>
      </c>
      <c r="S6" s="69">
        <v>0</v>
      </c>
      <c r="T6" s="69">
        <v>0</v>
      </c>
      <c r="U6" s="69">
        <v>0</v>
      </c>
      <c r="V6" s="69">
        <v>0</v>
      </c>
      <c r="W6" s="61">
        <v>2.2545312100940851E-2</v>
      </c>
      <c r="Y6" s="8" t="s">
        <v>21</v>
      </c>
      <c r="Z6" s="1">
        <f>(Z4*Z5)</f>
        <v>0.22000000000000003</v>
      </c>
      <c r="AA6" s="2"/>
      <c r="AB6" s="58">
        <f>AC5</f>
        <v>0</v>
      </c>
      <c r="AC6" s="58">
        <f>((Z6*Z7/Z13)*(Z15^2))+(((12*Z7*Z8)/(Z13^3))*(Z14^2))</f>
        <v>357.42338290087622</v>
      </c>
      <c r="AD6" s="58">
        <f>((6*Z7*Z8)/(Z13^2))*(Z14)</f>
        <v>277.00312174817907</v>
      </c>
      <c r="AE6" s="58">
        <f>AB6</f>
        <v>0</v>
      </c>
      <c r="AF6" s="58">
        <f t="shared" si="2"/>
        <v>-357.42338290087622</v>
      </c>
      <c r="AG6" s="58">
        <f>AD6</f>
        <v>277.00312174817907</v>
      </c>
      <c r="AH6" s="40">
        <v>2</v>
      </c>
      <c r="AI6" s="57">
        <f t="shared" ref="AI6:AI10" si="6">BP36</f>
        <v>1.99914652369634E-5</v>
      </c>
      <c r="AJ6" s="59">
        <v>-5.4743172189570741E-2</v>
      </c>
      <c r="AK6" s="60">
        <f t="shared" ref="AK6:AK10" si="7">BD33</f>
        <v>3.875E-2</v>
      </c>
      <c r="AL6" s="59">
        <f t="shared" ref="AL6:AL9" si="8">(AK6+AJ6)</f>
        <v>-1.5993172189570741E-2</v>
      </c>
      <c r="AM6" s="69">
        <f>-Z15</f>
        <v>0</v>
      </c>
      <c r="AN6" s="69">
        <f>Z14</f>
        <v>1</v>
      </c>
      <c r="AO6" s="69">
        <v>0</v>
      </c>
      <c r="AP6" s="69">
        <v>0</v>
      </c>
      <c r="AQ6" s="69">
        <v>0</v>
      </c>
      <c r="AR6" s="69">
        <v>0</v>
      </c>
      <c r="AS6" s="61">
        <v>-1.5993172189570741E-2</v>
      </c>
    </row>
    <row r="7" spans="2:65" x14ac:dyDescent="0.25">
      <c r="B7" s="2"/>
      <c r="C7" s="8" t="s">
        <v>22</v>
      </c>
      <c r="D7" s="1">
        <v>20000</v>
      </c>
      <c r="E7" s="2"/>
      <c r="F7" s="26">
        <f>H5</f>
        <v>-12.000000000000002</v>
      </c>
      <c r="G7" s="26">
        <f>H6</f>
        <v>0</v>
      </c>
      <c r="H7" s="26">
        <f>(4*D7*D8)/(D13)</f>
        <v>24</v>
      </c>
      <c r="I7" s="26">
        <f>-H5</f>
        <v>12.000000000000002</v>
      </c>
      <c r="J7" s="26">
        <f>-H6</f>
        <v>0</v>
      </c>
      <c r="K7" s="26">
        <f>H7/2</f>
        <v>12</v>
      </c>
      <c r="L7" s="40">
        <v>12</v>
      </c>
      <c r="M7" s="56">
        <f t="shared" si="3"/>
        <v>0</v>
      </c>
      <c r="N7" s="59">
        <v>3.4903172176410473E-2</v>
      </c>
      <c r="O7" s="60">
        <f t="shared" si="4"/>
        <v>0</v>
      </c>
      <c r="P7" s="59">
        <f t="shared" si="5"/>
        <v>3.4903172176410473E-2</v>
      </c>
      <c r="Q7" s="69">
        <v>0</v>
      </c>
      <c r="R7" s="69">
        <v>0</v>
      </c>
      <c r="S7" s="69">
        <v>1</v>
      </c>
      <c r="T7" s="69">
        <v>0</v>
      </c>
      <c r="U7" s="69">
        <v>0</v>
      </c>
      <c r="V7" s="69">
        <v>0</v>
      </c>
      <c r="W7" s="61">
        <v>3.4903172176410473E-2</v>
      </c>
      <c r="Y7" s="8" t="s">
        <v>22</v>
      </c>
      <c r="Z7" s="1">
        <v>20000</v>
      </c>
      <c r="AA7" s="2"/>
      <c r="AB7" s="58">
        <f>AD5</f>
        <v>0</v>
      </c>
      <c r="AC7" s="58">
        <f>AD6</f>
        <v>277.00312174817907</v>
      </c>
      <c r="AD7" s="58">
        <f>(4*Z7*Z8)/(Z13)</f>
        <v>286.23655913978507</v>
      </c>
      <c r="AE7" s="58">
        <f>-AD5</f>
        <v>0</v>
      </c>
      <c r="AF7" s="58">
        <f>-AD6</f>
        <v>-277.00312174817907</v>
      </c>
      <c r="AG7" s="58">
        <f>AD7/2</f>
        <v>143.11827956989254</v>
      </c>
      <c r="AH7" s="40">
        <v>3</v>
      </c>
      <c r="AI7" s="57">
        <f t="shared" si="6"/>
        <v>-1.8086733749986568E-4</v>
      </c>
      <c r="AJ7" s="59">
        <v>-4.2742764126412092E-2</v>
      </c>
      <c r="AK7" s="60">
        <f t="shared" si="7"/>
        <v>1.001E-2</v>
      </c>
      <c r="AL7" s="59">
        <f t="shared" si="8"/>
        <v>-3.2732764126412094E-2</v>
      </c>
      <c r="AM7" s="69">
        <v>0</v>
      </c>
      <c r="AN7" s="69">
        <v>0</v>
      </c>
      <c r="AO7" s="69">
        <v>1</v>
      </c>
      <c r="AP7" s="69">
        <v>0</v>
      </c>
      <c r="AQ7" s="69">
        <v>0</v>
      </c>
      <c r="AR7" s="69">
        <v>0</v>
      </c>
      <c r="AS7" s="61">
        <v>-3.2732764126412094E-2</v>
      </c>
    </row>
    <row r="8" spans="2:65" ht="15.75" thickBot="1" x14ac:dyDescent="0.3">
      <c r="B8" s="2"/>
      <c r="C8" s="8" t="s">
        <v>24</v>
      </c>
      <c r="D8" s="1">
        <f>((D4*(D5^3))/12)</f>
        <v>9.0000000000000008E-4</v>
      </c>
      <c r="E8" s="2"/>
      <c r="F8" s="63">
        <f t="shared" ref="F8:H10" si="9">I5</f>
        <v>-8.0000000000000018</v>
      </c>
      <c r="G8" s="26">
        <f t="shared" si="9"/>
        <v>0</v>
      </c>
      <c r="H8" s="26">
        <f>-H5</f>
        <v>12.000000000000002</v>
      </c>
      <c r="I8" s="26">
        <f t="shared" ref="I8:K10" si="10">F5</f>
        <v>8.0000000000000018</v>
      </c>
      <c r="J8" s="26">
        <f t="shared" si="10"/>
        <v>0</v>
      </c>
      <c r="K8" s="26">
        <f>-H5</f>
        <v>12.000000000000002</v>
      </c>
      <c r="L8" s="40">
        <v>1</v>
      </c>
      <c r="M8" s="57">
        <f>BP35</f>
        <v>3.0894650188674042E-3</v>
      </c>
      <c r="N8" s="59">
        <v>2.2545312100940851E-2</v>
      </c>
      <c r="O8" s="60">
        <f>BD32</f>
        <v>0</v>
      </c>
      <c r="P8" s="59">
        <f t="shared" si="5"/>
        <v>2.2545312100940851E-2</v>
      </c>
      <c r="Q8" s="69">
        <f>T5</f>
        <v>0</v>
      </c>
      <c r="R8" s="69">
        <f t="shared" ref="R8:S8" si="11">U5</f>
        <v>0</v>
      </c>
      <c r="S8" s="69">
        <f t="shared" si="11"/>
        <v>0</v>
      </c>
      <c r="T8" s="69">
        <f>Q5</f>
        <v>0</v>
      </c>
      <c r="U8" s="69">
        <f t="shared" ref="U8:V8" si="12">R5</f>
        <v>1</v>
      </c>
      <c r="V8" s="69">
        <f t="shared" si="12"/>
        <v>0</v>
      </c>
      <c r="W8" s="61">
        <v>5.474317218957072E-2</v>
      </c>
      <c r="Y8" s="8" t="s">
        <v>24</v>
      </c>
      <c r="Z8" s="1">
        <f>((Z4*(Z5^3))/12)</f>
        <v>5.5458333333333358E-3</v>
      </c>
      <c r="AA8" s="2"/>
      <c r="AB8" s="70">
        <f t="shared" ref="AB8:AB9" si="13">AE5</f>
        <v>-2838.7096774193556</v>
      </c>
      <c r="AC8" s="58">
        <f t="shared" ref="AC8:AC9" si="14">AF5</f>
        <v>0</v>
      </c>
      <c r="AD8" s="58">
        <f>-AD5</f>
        <v>0</v>
      </c>
      <c r="AE8" s="58">
        <f t="shared" ref="AE8:AE9" si="15">AB5</f>
        <v>2838.7096774193556</v>
      </c>
      <c r="AF8" s="58">
        <f t="shared" ref="AF8:AF9" si="16">AC5</f>
        <v>0</v>
      </c>
      <c r="AG8" s="58">
        <f>-AD5</f>
        <v>0</v>
      </c>
      <c r="AH8" s="40">
        <v>4</v>
      </c>
      <c r="AI8" s="57">
        <f t="shared" si="6"/>
        <v>3.0621798447211445E-3</v>
      </c>
      <c r="AJ8" s="59">
        <v>-7.7454687899059849E-2</v>
      </c>
      <c r="AK8" s="60">
        <f t="shared" si="7"/>
        <v>0</v>
      </c>
      <c r="AL8" s="59">
        <f t="shared" si="8"/>
        <v>-7.7454687899059849E-2</v>
      </c>
      <c r="AM8" s="69">
        <f>AP5</f>
        <v>0</v>
      </c>
      <c r="AN8" s="69">
        <f t="shared" ref="AN8:AN10" si="17">AQ5</f>
        <v>0</v>
      </c>
      <c r="AO8" s="69">
        <f t="shared" ref="AO8:AO10" si="18">AR5</f>
        <v>0</v>
      </c>
      <c r="AP8" s="69">
        <f>AM5</f>
        <v>1</v>
      </c>
      <c r="AQ8" s="69">
        <f t="shared" ref="AQ8:AQ10" si="19">AN5</f>
        <v>0</v>
      </c>
      <c r="AR8" s="69">
        <f t="shared" ref="AR8:AR10" si="20">AO5</f>
        <v>0</v>
      </c>
      <c r="AS8" s="61">
        <v>-7.7454687899059849E-2</v>
      </c>
    </row>
    <row r="9" spans="2:65" ht="15.75" thickBot="1" x14ac:dyDescent="0.3">
      <c r="B9" s="2"/>
      <c r="C9" s="8" t="s">
        <v>3</v>
      </c>
      <c r="D9" s="1">
        <v>0</v>
      </c>
      <c r="E9" s="2"/>
      <c r="F9" s="65">
        <f t="shared" si="9"/>
        <v>0</v>
      </c>
      <c r="G9" s="62">
        <f t="shared" si="9"/>
        <v>-800</v>
      </c>
      <c r="H9" s="26">
        <f>-H6</f>
        <v>0</v>
      </c>
      <c r="I9" s="26">
        <f t="shared" si="10"/>
        <v>0</v>
      </c>
      <c r="J9" s="26">
        <f t="shared" si="10"/>
        <v>800</v>
      </c>
      <c r="K9" s="26">
        <f>-H6</f>
        <v>0</v>
      </c>
      <c r="L9" s="40">
        <v>2</v>
      </c>
      <c r="M9" s="57">
        <f t="shared" ref="M9:M10" si="21">BP36</f>
        <v>1.99914652369634E-5</v>
      </c>
      <c r="N9" s="59">
        <v>1.599317218957072E-2</v>
      </c>
      <c r="O9" s="60">
        <f t="shared" ref="O9:O10" si="22">BD33</f>
        <v>3.875E-2</v>
      </c>
      <c r="P9" s="59">
        <f t="shared" si="5"/>
        <v>5.474317218957072E-2</v>
      </c>
      <c r="Q9" s="69">
        <f t="shared" ref="Q9:Q10" si="23">T6</f>
        <v>0</v>
      </c>
      <c r="R9" s="69">
        <f t="shared" ref="R9:R10" si="24">U6</f>
        <v>0</v>
      </c>
      <c r="S9" s="69">
        <f t="shared" ref="S9:S10" si="25">V6</f>
        <v>0</v>
      </c>
      <c r="T9" s="69">
        <f t="shared" ref="T9:T10" si="26">Q6</f>
        <v>-1</v>
      </c>
      <c r="U9" s="69">
        <f t="shared" ref="U9:U10" si="27">R6</f>
        <v>0</v>
      </c>
      <c r="V9" s="69">
        <f t="shared" ref="V9:V10" si="28">S6</f>
        <v>0</v>
      </c>
      <c r="W9" s="61">
        <v>-2.2545312100940851E-2</v>
      </c>
      <c r="Y9" s="8" t="s">
        <v>3</v>
      </c>
      <c r="Z9" s="1">
        <v>0</v>
      </c>
      <c r="AA9" s="2"/>
      <c r="AB9" s="71">
        <f t="shared" si="13"/>
        <v>0</v>
      </c>
      <c r="AC9" s="72">
        <f t="shared" si="14"/>
        <v>-357.42338290087622</v>
      </c>
      <c r="AD9" s="58">
        <f>-AD6</f>
        <v>-277.00312174817907</v>
      </c>
      <c r="AE9" s="58">
        <f t="shared" si="15"/>
        <v>0</v>
      </c>
      <c r="AF9" s="58">
        <f t="shared" si="16"/>
        <v>357.42338290087622</v>
      </c>
      <c r="AG9" s="58">
        <f>-AD6</f>
        <v>-277.00312174817907</v>
      </c>
      <c r="AH9" s="40">
        <v>5</v>
      </c>
      <c r="AI9" s="57">
        <f t="shared" si="6"/>
        <v>-1.0376125934736658E-4</v>
      </c>
      <c r="AJ9" s="59">
        <v>5.4743172189570741E-2</v>
      </c>
      <c r="AK9" s="60">
        <f t="shared" si="7"/>
        <v>8.7499999999999994E-2</v>
      </c>
      <c r="AL9" s="59">
        <f t="shared" si="8"/>
        <v>0.14224317218957072</v>
      </c>
      <c r="AM9" s="69">
        <f t="shared" ref="AM9:AM10" si="29">AP6</f>
        <v>0</v>
      </c>
      <c r="AN9" s="69">
        <f t="shared" si="17"/>
        <v>0</v>
      </c>
      <c r="AO9" s="69">
        <f t="shared" si="18"/>
        <v>0</v>
      </c>
      <c r="AP9" s="69">
        <f t="shared" ref="AP9:AP10" si="30">AM6</f>
        <v>0</v>
      </c>
      <c r="AQ9" s="69">
        <f t="shared" si="19"/>
        <v>1</v>
      </c>
      <c r="AR9" s="69">
        <f t="shared" si="20"/>
        <v>0</v>
      </c>
      <c r="AS9" s="61">
        <v>0.14224317218957072</v>
      </c>
    </row>
    <row r="10" spans="2:65" x14ac:dyDescent="0.25">
      <c r="B10" s="2"/>
      <c r="C10" s="8" t="s">
        <v>4</v>
      </c>
      <c r="D10" s="1">
        <v>0</v>
      </c>
      <c r="E10" s="2"/>
      <c r="F10" s="64">
        <f>H5</f>
        <v>-12.000000000000002</v>
      </c>
      <c r="G10" s="26">
        <f>H6</f>
        <v>0</v>
      </c>
      <c r="H10" s="26">
        <f t="shared" si="9"/>
        <v>12</v>
      </c>
      <c r="I10" s="26">
        <f>-H5</f>
        <v>12.000000000000002</v>
      </c>
      <c r="J10" s="26">
        <f>-H6</f>
        <v>0</v>
      </c>
      <c r="K10" s="26">
        <f t="shared" si="10"/>
        <v>24</v>
      </c>
      <c r="L10" s="40">
        <v>3</v>
      </c>
      <c r="M10" s="57">
        <f t="shared" si="21"/>
        <v>-1.8086733749986568E-4</v>
      </c>
      <c r="N10" s="59">
        <v>3.273276412641208E-2</v>
      </c>
      <c r="O10" s="60">
        <f t="shared" si="22"/>
        <v>1.001E-2</v>
      </c>
      <c r="P10" s="59">
        <f t="shared" si="5"/>
        <v>4.2742764126412078E-2</v>
      </c>
      <c r="Q10" s="69">
        <f t="shared" si="23"/>
        <v>0</v>
      </c>
      <c r="R10" s="69">
        <f t="shared" si="24"/>
        <v>0</v>
      </c>
      <c r="S10" s="69">
        <f t="shared" si="25"/>
        <v>0</v>
      </c>
      <c r="T10" s="69">
        <f t="shared" si="26"/>
        <v>0</v>
      </c>
      <c r="U10" s="69">
        <f t="shared" si="27"/>
        <v>0</v>
      </c>
      <c r="V10" s="69">
        <f t="shared" si="28"/>
        <v>1</v>
      </c>
      <c r="W10" s="61">
        <v>4.2742764126412078E-2</v>
      </c>
      <c r="Y10" s="8" t="s">
        <v>4</v>
      </c>
      <c r="Z10" s="1">
        <v>1.55</v>
      </c>
      <c r="AA10" s="2"/>
      <c r="AB10" s="73">
        <f>AD5</f>
        <v>0</v>
      </c>
      <c r="AC10" s="58">
        <f>AD6</f>
        <v>277.00312174817907</v>
      </c>
      <c r="AD10" s="58">
        <f t="shared" ref="AD10" si="31">AG7</f>
        <v>143.11827956989254</v>
      </c>
      <c r="AE10" s="58">
        <f>-AD5</f>
        <v>0</v>
      </c>
      <c r="AF10" s="58">
        <f>-AD6</f>
        <v>-277.00312174817907</v>
      </c>
      <c r="AG10" s="58">
        <f t="shared" ref="AG10" si="32">AD7</f>
        <v>286.23655913978507</v>
      </c>
      <c r="AH10" s="40">
        <v>6</v>
      </c>
      <c r="AI10" s="57">
        <f t="shared" si="6"/>
        <v>-1.7644015069400348E-4</v>
      </c>
      <c r="AJ10" s="59">
        <v>-4.2109152767422574E-2</v>
      </c>
      <c r="AK10" s="60">
        <f t="shared" si="7"/>
        <v>5.8300000000000001E-3</v>
      </c>
      <c r="AL10" s="59">
        <f>(AK10+AJ10)</f>
        <v>-3.6279152767422572E-2</v>
      </c>
      <c r="AM10" s="69">
        <f t="shared" si="29"/>
        <v>0</v>
      </c>
      <c r="AN10" s="69">
        <f t="shared" si="17"/>
        <v>0</v>
      </c>
      <c r="AO10" s="69">
        <f t="shared" si="18"/>
        <v>0</v>
      </c>
      <c r="AP10" s="69">
        <f t="shared" si="30"/>
        <v>0</v>
      </c>
      <c r="AQ10" s="69">
        <f t="shared" si="19"/>
        <v>0</v>
      </c>
      <c r="AR10" s="69">
        <f t="shared" si="20"/>
        <v>1</v>
      </c>
      <c r="AS10" s="61">
        <v>-3.6279152767422572E-2</v>
      </c>
      <c r="AU10" s="88" t="s">
        <v>18</v>
      </c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90"/>
    </row>
    <row r="11" spans="2:65" x14ac:dyDescent="0.25">
      <c r="B11" s="2"/>
      <c r="C11" s="8" t="s">
        <v>5</v>
      </c>
      <c r="D11" s="1">
        <v>0</v>
      </c>
      <c r="E11" s="2"/>
      <c r="F11" s="2"/>
      <c r="G11" s="2"/>
      <c r="H11" s="2"/>
      <c r="I11" s="2"/>
      <c r="J11" s="2"/>
      <c r="K11" s="2"/>
      <c r="L11" s="2"/>
      <c r="M11" s="2"/>
      <c r="N11" s="66"/>
      <c r="O11" s="66"/>
      <c r="P11" s="2"/>
      <c r="Q11" s="2"/>
      <c r="R11" s="2"/>
      <c r="S11" s="2"/>
      <c r="T11" s="2"/>
      <c r="U11" s="2"/>
      <c r="V11" s="2"/>
      <c r="W11" s="11"/>
      <c r="Y11" s="8" t="s">
        <v>5</v>
      </c>
      <c r="Z11" s="1">
        <v>3</v>
      </c>
      <c r="AA11" s="2"/>
      <c r="AB11" s="2"/>
      <c r="AC11" s="2"/>
      <c r="AD11" s="2"/>
      <c r="AE11" s="2"/>
      <c r="AF11" s="2"/>
      <c r="AG11" s="2"/>
      <c r="AH11" s="2"/>
      <c r="AI11" s="2"/>
      <c r="AJ11" s="66"/>
      <c r="AK11" s="66"/>
      <c r="AL11" s="2"/>
      <c r="AM11" s="2"/>
      <c r="AN11" s="2"/>
      <c r="AO11" s="2"/>
      <c r="AP11" s="2"/>
      <c r="AQ11" s="2"/>
      <c r="AR11" s="2"/>
      <c r="AS11" s="11"/>
      <c r="AU11" s="19">
        <v>1</v>
      </c>
      <c r="AV11" s="19">
        <v>2</v>
      </c>
      <c r="AW11" s="19">
        <v>3</v>
      </c>
      <c r="AX11" s="19">
        <v>4</v>
      </c>
      <c r="AY11" s="19">
        <v>5</v>
      </c>
      <c r="AZ11" s="19">
        <v>6</v>
      </c>
      <c r="BA11" s="19">
        <v>7</v>
      </c>
      <c r="BB11" s="19">
        <v>8</v>
      </c>
      <c r="BC11" s="19">
        <v>9</v>
      </c>
      <c r="BD11" s="19">
        <v>10</v>
      </c>
      <c r="BE11" s="23">
        <v>11</v>
      </c>
      <c r="BF11" s="19">
        <v>12</v>
      </c>
      <c r="BG11" s="19">
        <v>13</v>
      </c>
      <c r="BH11" s="19">
        <v>14</v>
      </c>
      <c r="BI11" s="19">
        <v>15</v>
      </c>
      <c r="BJ11" s="19">
        <v>16</v>
      </c>
      <c r="BK11" s="19">
        <v>17</v>
      </c>
      <c r="BL11" s="19">
        <v>18</v>
      </c>
      <c r="BM11" s="18"/>
    </row>
    <row r="12" spans="2:65" x14ac:dyDescent="0.25">
      <c r="B12" s="2"/>
      <c r="C12" s="8" t="s">
        <v>6</v>
      </c>
      <c r="D12" s="1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1"/>
      <c r="Y12" s="8" t="s">
        <v>6</v>
      </c>
      <c r="Z12" s="1">
        <v>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1"/>
      <c r="AU12" s="42">
        <f>AB5+I8</f>
        <v>2846.7096774193556</v>
      </c>
      <c r="AV12" s="42">
        <f>AC5+J8</f>
        <v>0</v>
      </c>
      <c r="AW12" s="42">
        <f>AD5+K8</f>
        <v>12.000000000000002</v>
      </c>
      <c r="AX12" s="42">
        <f>AE5</f>
        <v>-2838.7096774193556</v>
      </c>
      <c r="AY12" s="42">
        <f>AF5</f>
        <v>0</v>
      </c>
      <c r="AZ12" s="42">
        <f>AG5</f>
        <v>0</v>
      </c>
      <c r="BA12" s="43">
        <v>0</v>
      </c>
      <c r="BB12" s="43">
        <v>0</v>
      </c>
      <c r="BC12" s="43">
        <v>0</v>
      </c>
      <c r="BD12" s="44">
        <f>F8</f>
        <v>-8.0000000000000018</v>
      </c>
      <c r="BE12" s="44">
        <f>G8</f>
        <v>0</v>
      </c>
      <c r="BF12" s="44">
        <f>H8</f>
        <v>12.000000000000002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19">
        <v>1</v>
      </c>
    </row>
    <row r="13" spans="2:65" x14ac:dyDescent="0.25">
      <c r="B13" s="2"/>
      <c r="C13" s="8" t="s">
        <v>23</v>
      </c>
      <c r="D13" s="1">
        <f>SQRT(((D10-D9)^2)+((D12-D11)^2))</f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1"/>
      <c r="Y13" s="8" t="s">
        <v>23</v>
      </c>
      <c r="Z13" s="1">
        <f>SQRT(((Z10-Z9)^2)+((Z12-Z11)^2))</f>
        <v>1.55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U13" s="42">
        <f>AB6+I9</f>
        <v>0</v>
      </c>
      <c r="AV13" s="42">
        <f>AC6+J9</f>
        <v>1157.4233829008763</v>
      </c>
      <c r="AW13" s="42">
        <f>AD6+K9</f>
        <v>277.00312174817907</v>
      </c>
      <c r="AX13" s="42">
        <f>AE6</f>
        <v>0</v>
      </c>
      <c r="AY13" s="42">
        <f>AF6</f>
        <v>-357.42338290087622</v>
      </c>
      <c r="AZ13" s="42">
        <f>AG6</f>
        <v>277.00312174817907</v>
      </c>
      <c r="BA13" s="43">
        <v>0</v>
      </c>
      <c r="BB13" s="43">
        <v>0</v>
      </c>
      <c r="BC13" s="43">
        <v>0</v>
      </c>
      <c r="BD13" s="44">
        <f>F9</f>
        <v>0</v>
      </c>
      <c r="BE13" s="44">
        <f>G9</f>
        <v>-800</v>
      </c>
      <c r="BF13" s="44">
        <f>H9</f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19">
        <v>2</v>
      </c>
    </row>
    <row r="14" spans="2:65" x14ac:dyDescent="0.25">
      <c r="B14" s="2"/>
      <c r="C14" s="8" t="s">
        <v>1</v>
      </c>
      <c r="D14" s="1">
        <f>((D10-D9)/D13)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1"/>
      <c r="Y14" s="8" t="s">
        <v>1</v>
      </c>
      <c r="Z14" s="1">
        <f>((Z10-Z9)/Z13)</f>
        <v>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1"/>
      <c r="AU14" s="42">
        <f>AB7+I10</f>
        <v>12.000000000000002</v>
      </c>
      <c r="AV14" s="42">
        <f>AC7+J10</f>
        <v>277.00312174817907</v>
      </c>
      <c r="AW14" s="42">
        <f>AD7+K10</f>
        <v>310.23655913978507</v>
      </c>
      <c r="AX14" s="42">
        <f>AE7</f>
        <v>0</v>
      </c>
      <c r="AY14" s="42">
        <f>AF7</f>
        <v>-277.00312174817907</v>
      </c>
      <c r="AZ14" s="42">
        <f>AG7</f>
        <v>143.11827956989254</v>
      </c>
      <c r="BA14" s="43">
        <v>0</v>
      </c>
      <c r="BB14" s="43">
        <v>0</v>
      </c>
      <c r="BC14" s="43">
        <v>0</v>
      </c>
      <c r="BD14" s="44">
        <f>F10</f>
        <v>-12.000000000000002</v>
      </c>
      <c r="BE14" s="44">
        <f>G10</f>
        <v>0</v>
      </c>
      <c r="BF14" s="44">
        <f>H10</f>
        <v>12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19">
        <v>3</v>
      </c>
    </row>
    <row r="15" spans="2:65" ht="15.75" thickBot="1" x14ac:dyDescent="0.3">
      <c r="B15" s="2"/>
      <c r="C15" s="12" t="s">
        <v>2</v>
      </c>
      <c r="D15" s="13">
        <f>((D12-D11)/D13)</f>
        <v>1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Y15" s="12" t="s">
        <v>2</v>
      </c>
      <c r="Z15" s="13">
        <f>((Z12-Z11)/Z13)</f>
        <v>0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  <c r="AU15" s="42">
        <f>AB8</f>
        <v>-2838.7096774193556</v>
      </c>
      <c r="AV15" s="42">
        <f>AC8</f>
        <v>0</v>
      </c>
      <c r="AW15" s="42">
        <f>AD8</f>
        <v>0</v>
      </c>
      <c r="AX15" s="42">
        <f>AE8+AB21+I24</f>
        <v>5114.0828967925745</v>
      </c>
      <c r="AY15" s="42">
        <f>AF8+AC21+J24</f>
        <v>0</v>
      </c>
      <c r="AZ15" s="42">
        <f>AG8+AD21+K24</f>
        <v>28.44444444444445</v>
      </c>
      <c r="BA15" s="42">
        <f>AE21</f>
        <v>-2256.4102564102568</v>
      </c>
      <c r="BB15" s="42">
        <f>AF21</f>
        <v>0</v>
      </c>
      <c r="BC15" s="42">
        <f>AG21</f>
        <v>0</v>
      </c>
      <c r="BD15" s="44">
        <v>0</v>
      </c>
      <c r="BE15" s="44">
        <v>0</v>
      </c>
      <c r="BF15" s="44">
        <v>0</v>
      </c>
      <c r="BG15" s="45">
        <f>F24</f>
        <v>-18.962962962962965</v>
      </c>
      <c r="BH15" s="45">
        <f>G24</f>
        <v>0</v>
      </c>
      <c r="BI15" s="45">
        <f>H24</f>
        <v>28.44444444444445</v>
      </c>
      <c r="BJ15" s="44">
        <v>0</v>
      </c>
      <c r="BK15" s="44">
        <v>0</v>
      </c>
      <c r="BL15" s="44">
        <v>0</v>
      </c>
      <c r="BM15" s="19">
        <v>4</v>
      </c>
    </row>
    <row r="16" spans="2:65" x14ac:dyDescent="0.25">
      <c r="B16" s="2"/>
      <c r="C16" s="2"/>
      <c r="AU16" s="42">
        <f>AB9</f>
        <v>0</v>
      </c>
      <c r="AV16" s="42">
        <f>AC9</f>
        <v>-357.42338290087622</v>
      </c>
      <c r="AW16" s="42">
        <f>AD9</f>
        <v>-277.00312174817907</v>
      </c>
      <c r="AX16" s="42">
        <f>AE9+AB22+I25</f>
        <v>0</v>
      </c>
      <c r="AY16" s="42">
        <f>AF9+AC22+J25</f>
        <v>1603.5940870597462</v>
      </c>
      <c r="AZ16" s="42">
        <f>AG9+AD22+K25</f>
        <v>-101.98668519328086</v>
      </c>
      <c r="BA16" s="42">
        <f>AE22</f>
        <v>0</v>
      </c>
      <c r="BB16" s="42">
        <f>AF22</f>
        <v>-179.50403749220328</v>
      </c>
      <c r="BC16" s="42">
        <f>AG22</f>
        <v>175.01643655489821</v>
      </c>
      <c r="BD16" s="44">
        <v>0</v>
      </c>
      <c r="BE16" s="44">
        <v>0</v>
      </c>
      <c r="BF16" s="44">
        <v>0</v>
      </c>
      <c r="BG16" s="45">
        <f>F25</f>
        <v>0</v>
      </c>
      <c r="BH16" s="45">
        <f>G25</f>
        <v>-1066.6666666666667</v>
      </c>
      <c r="BI16" s="45">
        <f>H25</f>
        <v>0</v>
      </c>
      <c r="BJ16" s="44">
        <v>0</v>
      </c>
      <c r="BK16" s="44">
        <v>0</v>
      </c>
      <c r="BL16" s="44">
        <v>0</v>
      </c>
      <c r="BM16" s="19">
        <v>5</v>
      </c>
    </row>
    <row r="17" spans="2:65" ht="15.75" thickBot="1" x14ac:dyDescent="0.3">
      <c r="B17" s="2"/>
      <c r="C17" s="2"/>
      <c r="AU17" s="42">
        <f>AB10</f>
        <v>0</v>
      </c>
      <c r="AV17" s="42">
        <f>AC10</f>
        <v>277.00312174817907</v>
      </c>
      <c r="AW17" s="42">
        <f>AD10</f>
        <v>143.11827956989254</v>
      </c>
      <c r="AX17" s="42">
        <f>AE10+AB23+I26</f>
        <v>28.44444444444445</v>
      </c>
      <c r="AY17" s="42">
        <f>AF10+AC23+J26</f>
        <v>-101.98668519328086</v>
      </c>
      <c r="AZ17" s="42">
        <f>AG10+AD23+K26</f>
        <v>570.64681555004165</v>
      </c>
      <c r="BA17" s="42">
        <f>AE23</f>
        <v>0</v>
      </c>
      <c r="BB17" s="42">
        <f>AF23</f>
        <v>-175.01643655489821</v>
      </c>
      <c r="BC17" s="42">
        <f>AG23</f>
        <v>113.76068376068382</v>
      </c>
      <c r="BD17" s="44">
        <v>0</v>
      </c>
      <c r="BE17" s="44">
        <v>0</v>
      </c>
      <c r="BF17" s="44">
        <v>0</v>
      </c>
      <c r="BG17" s="45">
        <f>F26</f>
        <v>-28.44444444444445</v>
      </c>
      <c r="BH17" s="45">
        <f>G26</f>
        <v>0</v>
      </c>
      <c r="BI17" s="45">
        <f>H26</f>
        <v>28.444444444444454</v>
      </c>
      <c r="BJ17" s="44">
        <v>0</v>
      </c>
      <c r="BK17" s="44">
        <v>0</v>
      </c>
      <c r="BL17" s="44">
        <v>0</v>
      </c>
      <c r="BM17" s="19">
        <v>6</v>
      </c>
    </row>
    <row r="18" spans="2:65" x14ac:dyDescent="0.25">
      <c r="B18" s="2"/>
      <c r="C18" s="2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67"/>
      <c r="P18" s="7"/>
      <c r="Q18" s="7"/>
      <c r="R18" s="7"/>
      <c r="S18" s="7"/>
      <c r="T18" s="7"/>
      <c r="U18" s="7"/>
      <c r="V18" s="7"/>
      <c r="W18" s="21"/>
      <c r="X18" s="2"/>
      <c r="Y18" s="22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67"/>
      <c r="AL18" s="7"/>
      <c r="AM18" s="7"/>
      <c r="AN18" s="7"/>
      <c r="AO18" s="7"/>
      <c r="AP18" s="7"/>
      <c r="AQ18" s="7"/>
      <c r="AR18" s="7"/>
      <c r="AS18" s="21"/>
      <c r="AU18" s="43">
        <v>0</v>
      </c>
      <c r="AV18" s="43">
        <v>0</v>
      </c>
      <c r="AW18" s="43">
        <v>0</v>
      </c>
      <c r="AX18" s="42">
        <f>AB24</f>
        <v>-2256.4102564102568</v>
      </c>
      <c r="AY18" s="42">
        <f>AC24</f>
        <v>0</v>
      </c>
      <c r="AZ18" s="42">
        <f>AD24</f>
        <v>0</v>
      </c>
      <c r="BA18" s="42">
        <f>AE24+I41</f>
        <v>2264.4102564102568</v>
      </c>
      <c r="BB18" s="42">
        <f>AF24+J41</f>
        <v>0</v>
      </c>
      <c r="BC18" s="42">
        <f>AG24+K41</f>
        <v>12.000000000000002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f>F41</f>
        <v>-8.0000000000000018</v>
      </c>
      <c r="BK18" s="44">
        <f>G41</f>
        <v>0</v>
      </c>
      <c r="BL18" s="44">
        <f>H41</f>
        <v>12.000000000000002</v>
      </c>
      <c r="BM18" s="19">
        <v>7</v>
      </c>
    </row>
    <row r="19" spans="2:65" x14ac:dyDescent="0.25">
      <c r="B19" s="2"/>
      <c r="C19" s="91" t="s">
        <v>15</v>
      </c>
      <c r="D19" s="92"/>
      <c r="E19" s="2"/>
      <c r="F19" s="78" t="s">
        <v>9</v>
      </c>
      <c r="G19" s="78"/>
      <c r="H19" s="78"/>
      <c r="I19" s="78"/>
      <c r="J19" s="78"/>
      <c r="K19" s="78"/>
      <c r="L19" s="78"/>
      <c r="M19" s="78" t="s">
        <v>30</v>
      </c>
      <c r="N19" s="78" t="s">
        <v>67</v>
      </c>
      <c r="O19" s="87" t="s">
        <v>0</v>
      </c>
      <c r="P19" s="79" t="s">
        <v>71</v>
      </c>
      <c r="Q19" s="80" t="s">
        <v>73</v>
      </c>
      <c r="R19" s="81"/>
      <c r="S19" s="81"/>
      <c r="T19" s="81"/>
      <c r="U19" s="81"/>
      <c r="V19" s="82"/>
      <c r="W19" s="86" t="s">
        <v>74</v>
      </c>
      <c r="X19" s="2"/>
      <c r="Y19" s="91" t="s">
        <v>15</v>
      </c>
      <c r="Z19" s="92"/>
      <c r="AA19" s="2"/>
      <c r="AB19" s="78" t="s">
        <v>12</v>
      </c>
      <c r="AC19" s="78"/>
      <c r="AD19" s="78"/>
      <c r="AE19" s="78"/>
      <c r="AF19" s="78"/>
      <c r="AG19" s="78"/>
      <c r="AH19" s="78"/>
      <c r="AI19" s="78" t="s">
        <v>33</v>
      </c>
      <c r="AJ19" s="78" t="s">
        <v>70</v>
      </c>
      <c r="AK19" s="87" t="s">
        <v>0</v>
      </c>
      <c r="AL19" s="79" t="s">
        <v>71</v>
      </c>
      <c r="AM19" s="80"/>
      <c r="AN19" s="81"/>
      <c r="AO19" s="81"/>
      <c r="AP19" s="81"/>
      <c r="AQ19" s="81"/>
      <c r="AR19" s="82"/>
      <c r="AS19" s="86" t="s">
        <v>77</v>
      </c>
      <c r="AU19" s="43">
        <v>0</v>
      </c>
      <c r="AV19" s="43">
        <v>0</v>
      </c>
      <c r="AW19" s="43">
        <v>0</v>
      </c>
      <c r="AX19" s="42">
        <f>AB25</f>
        <v>0</v>
      </c>
      <c r="AY19" s="42">
        <f>AC25</f>
        <v>-179.50403749220328</v>
      </c>
      <c r="AZ19" s="42">
        <f>AD25</f>
        <v>-175.01643655489821</v>
      </c>
      <c r="BA19" s="42">
        <f>AE25+I42</f>
        <v>0</v>
      </c>
      <c r="BB19" s="42">
        <f>AF25+J42</f>
        <v>979.50403749220322</v>
      </c>
      <c r="BC19" s="42">
        <f>AG25+K42</f>
        <v>-175.01643655489821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f>F42</f>
        <v>0</v>
      </c>
      <c r="BK19" s="44">
        <f>G42</f>
        <v>-800</v>
      </c>
      <c r="BL19" s="44">
        <f>H42</f>
        <v>0</v>
      </c>
      <c r="BM19" s="19">
        <v>8</v>
      </c>
    </row>
    <row r="20" spans="2:65" x14ac:dyDescent="0.25">
      <c r="B20" s="2"/>
      <c r="C20" s="8" t="s">
        <v>19</v>
      </c>
      <c r="D20" s="1">
        <v>0.4</v>
      </c>
      <c r="E20" s="68"/>
      <c r="F20" s="40">
        <v>13</v>
      </c>
      <c r="G20" s="40">
        <v>14</v>
      </c>
      <c r="H20" s="40">
        <v>15</v>
      </c>
      <c r="I20" s="40">
        <v>4</v>
      </c>
      <c r="J20" s="40">
        <v>5</v>
      </c>
      <c r="K20" s="40">
        <v>6</v>
      </c>
      <c r="L20" s="18"/>
      <c r="M20" s="78"/>
      <c r="N20" s="78"/>
      <c r="O20" s="87"/>
      <c r="P20" s="79"/>
      <c r="Q20" s="83"/>
      <c r="R20" s="84"/>
      <c r="S20" s="84"/>
      <c r="T20" s="84"/>
      <c r="U20" s="84"/>
      <c r="V20" s="85"/>
      <c r="W20" s="86"/>
      <c r="X20" s="2"/>
      <c r="Y20" s="8" t="s">
        <v>19</v>
      </c>
      <c r="Z20" s="1">
        <v>0.4</v>
      </c>
      <c r="AA20" s="68"/>
      <c r="AB20" s="40">
        <v>4</v>
      </c>
      <c r="AC20" s="40">
        <v>5</v>
      </c>
      <c r="AD20" s="40">
        <v>6</v>
      </c>
      <c r="AE20" s="40">
        <v>7</v>
      </c>
      <c r="AF20" s="40">
        <v>8</v>
      </c>
      <c r="AG20" s="40">
        <v>9</v>
      </c>
      <c r="AH20" s="18"/>
      <c r="AI20" s="78"/>
      <c r="AJ20" s="78"/>
      <c r="AK20" s="87"/>
      <c r="AL20" s="79"/>
      <c r="AM20" s="83"/>
      <c r="AN20" s="84"/>
      <c r="AO20" s="84"/>
      <c r="AP20" s="84"/>
      <c r="AQ20" s="84"/>
      <c r="AR20" s="85"/>
      <c r="AS20" s="86"/>
      <c r="AU20" s="43">
        <v>0</v>
      </c>
      <c r="AV20" s="43">
        <v>0</v>
      </c>
      <c r="AW20" s="43">
        <v>0</v>
      </c>
      <c r="AX20" s="42">
        <f>AB26</f>
        <v>0</v>
      </c>
      <c r="AY20" s="42">
        <f>AC26</f>
        <v>175.01643655489821</v>
      </c>
      <c r="AZ20" s="42">
        <f>AD26</f>
        <v>113.76068376068382</v>
      </c>
      <c r="BA20" s="42">
        <f>AE26+I43</f>
        <v>12.000000000000002</v>
      </c>
      <c r="BB20" s="42">
        <f>AF26+J43</f>
        <v>-175.01643655489821</v>
      </c>
      <c r="BC20" s="42">
        <f>AG26+K43</f>
        <v>251.52136752136764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f>F43</f>
        <v>-12.000000000000002</v>
      </c>
      <c r="BK20" s="44">
        <f>G43</f>
        <v>0</v>
      </c>
      <c r="BL20" s="44">
        <f>H43</f>
        <v>12</v>
      </c>
      <c r="BM20" s="19">
        <v>9</v>
      </c>
    </row>
    <row r="21" spans="2:65" x14ac:dyDescent="0.25">
      <c r="C21" s="8" t="s">
        <v>20</v>
      </c>
      <c r="D21" s="1">
        <v>0.4</v>
      </c>
      <c r="E21" s="2"/>
      <c r="F21" s="58">
        <f>((D22*D23/D29)*(D30^2))+(((12*D23*D24)/(D29^3))*(D31^2))</f>
        <v>18.962962962962965</v>
      </c>
      <c r="G21" s="58">
        <f>(((D22*D23)/(D29))-((12*D23*D24)/(D29^3)))*(D30*D31)</f>
        <v>0</v>
      </c>
      <c r="H21" s="58">
        <f>-((6*D23*D24)/(D29^2))*(D31)</f>
        <v>-28.44444444444445</v>
      </c>
      <c r="I21" s="58">
        <f t="shared" ref="I21" si="33">-F21</f>
        <v>-18.962962962962965</v>
      </c>
      <c r="J21" s="58">
        <f t="shared" ref="J21:J22" si="34">-G21</f>
        <v>0</v>
      </c>
      <c r="K21" s="58">
        <f>H21</f>
        <v>-28.44444444444445</v>
      </c>
      <c r="L21" s="40">
        <v>13</v>
      </c>
      <c r="M21" s="56">
        <f>BL44</f>
        <v>0</v>
      </c>
      <c r="N21" s="59">
        <f t="array" ref="N21:N26">MMULT(F21:K26,M21:M26)</f>
        <v>-5.3049260917193759E-2</v>
      </c>
      <c r="O21" s="60">
        <f>BD44</f>
        <v>0</v>
      </c>
      <c r="P21" s="59">
        <f>(O21+N21)</f>
        <v>-5.3049260917193759E-2</v>
      </c>
      <c r="Q21" s="69">
        <f>D30</f>
        <v>0</v>
      </c>
      <c r="R21" s="69">
        <f>D31</f>
        <v>1</v>
      </c>
      <c r="S21" s="69">
        <v>0</v>
      </c>
      <c r="T21" s="69">
        <v>0</v>
      </c>
      <c r="U21" s="69">
        <v>0</v>
      </c>
      <c r="V21" s="69">
        <v>0</v>
      </c>
      <c r="W21" s="61">
        <f t="array" ref="W21:W26">MMULT(Q21:V26,P21:P26)</f>
        <v>0.11067867663719103</v>
      </c>
      <c r="X21" s="2"/>
      <c r="Y21" s="8" t="s">
        <v>20</v>
      </c>
      <c r="Z21" s="1">
        <v>0.55000000000000004</v>
      </c>
      <c r="AA21" s="2"/>
      <c r="AB21" s="58">
        <f>((Z22*Z23/Z29)*(Z30^2))+(((12*Z23*Z24)/(Z29^3))*(Z31^2))</f>
        <v>2256.4102564102568</v>
      </c>
      <c r="AC21" s="58">
        <f>(((Z22*Z23)/(Z29))-((12*Z23*Z24)/(Z29^3)))*(Z30*Z31)</f>
        <v>0</v>
      </c>
      <c r="AD21" s="58">
        <f>-((6*Z23*Z24)/(Z29^2))*(Z31)</f>
        <v>0</v>
      </c>
      <c r="AE21" s="58">
        <f t="shared" ref="AE21" si="35">-AB21</f>
        <v>-2256.4102564102568</v>
      </c>
      <c r="AF21" s="58">
        <f t="shared" ref="AF21:AF22" si="36">-AC21</f>
        <v>0</v>
      </c>
      <c r="AG21" s="58">
        <f>AD21</f>
        <v>0</v>
      </c>
      <c r="AH21" s="40">
        <v>4</v>
      </c>
      <c r="AI21" s="56">
        <f>BP38</f>
        <v>3.0621798447211445E-3</v>
      </c>
      <c r="AJ21" s="59">
        <f t="array" ref="AJ21:AJ26">MMULT(AB21:AG26,AI21:AI26)</f>
        <v>2.4405426981868317E-2</v>
      </c>
      <c r="AK21" s="60">
        <f>BD35</f>
        <v>0</v>
      </c>
      <c r="AL21" s="59">
        <f>(AK21+AJ21)</f>
        <v>2.4405426981868317E-2</v>
      </c>
      <c r="AM21" s="69">
        <f>Z30</f>
        <v>1</v>
      </c>
      <c r="AN21" s="69">
        <f>Z31</f>
        <v>0</v>
      </c>
      <c r="AO21" s="69">
        <v>0</v>
      </c>
      <c r="AP21" s="69">
        <v>0</v>
      </c>
      <c r="AQ21" s="69">
        <v>0</v>
      </c>
      <c r="AR21" s="69">
        <v>0</v>
      </c>
      <c r="AS21" s="61">
        <f t="array" ref="AS21:AS26">MMULT(AM21:AR26,AL21:AL26)</f>
        <v>2.4405426981868317E-2</v>
      </c>
      <c r="AU21" s="46">
        <f>I5</f>
        <v>-8.0000000000000018</v>
      </c>
      <c r="AV21" s="46">
        <f>J5</f>
        <v>0</v>
      </c>
      <c r="AW21" s="46">
        <f>K5</f>
        <v>-12.000000000000002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8">
        <f>F5</f>
        <v>8.0000000000000018</v>
      </c>
      <c r="BE21" s="48">
        <f>G5</f>
        <v>0</v>
      </c>
      <c r="BF21" s="48">
        <f>H5</f>
        <v>-12.000000000000002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19">
        <v>10</v>
      </c>
    </row>
    <row r="22" spans="2:65" x14ac:dyDescent="0.25">
      <c r="C22" s="8" t="s">
        <v>21</v>
      </c>
      <c r="D22" s="1">
        <f>(D20*D21)</f>
        <v>0.16000000000000003</v>
      </c>
      <c r="E22" s="2"/>
      <c r="F22" s="58">
        <f>G21</f>
        <v>0</v>
      </c>
      <c r="G22" s="58">
        <f>((D22*D23/D29)*(D31^2))+(((12*D23*D24)/(D29^3))*(D30^2))</f>
        <v>1066.6666666666667</v>
      </c>
      <c r="H22" s="58">
        <f>((6*D23*D24)/(D29^2))*(D30)</f>
        <v>0</v>
      </c>
      <c r="I22" s="58">
        <f>F22</f>
        <v>0</v>
      </c>
      <c r="J22" s="58">
        <f t="shared" si="34"/>
        <v>-1066.6666666666667</v>
      </c>
      <c r="K22" s="58">
        <f>H22</f>
        <v>0</v>
      </c>
      <c r="L22" s="40">
        <v>14</v>
      </c>
      <c r="M22" s="56">
        <f t="shared" ref="M22:M23" si="37">BL45</f>
        <v>0</v>
      </c>
      <c r="N22" s="59">
        <v>0.11067867663719103</v>
      </c>
      <c r="O22" s="60">
        <f t="shared" ref="O22:O23" si="38">BD45</f>
        <v>0</v>
      </c>
      <c r="P22" s="59">
        <f t="shared" ref="P22:P26" si="39">(O22+N22)</f>
        <v>0.11067867663719103</v>
      </c>
      <c r="Q22" s="69">
        <f>-D31</f>
        <v>-1</v>
      </c>
      <c r="R22" s="69">
        <f>D30</f>
        <v>0</v>
      </c>
      <c r="S22" s="69">
        <v>0</v>
      </c>
      <c r="T22" s="69">
        <v>0</v>
      </c>
      <c r="U22" s="69">
        <v>0</v>
      </c>
      <c r="V22" s="69">
        <v>0</v>
      </c>
      <c r="W22" s="61">
        <v>5.3049260917193759E-2</v>
      </c>
      <c r="X22" s="2"/>
      <c r="Y22" s="8" t="s">
        <v>21</v>
      </c>
      <c r="Z22" s="1">
        <f>(Z20*Z21)</f>
        <v>0.22000000000000003</v>
      </c>
      <c r="AA22" s="2"/>
      <c r="AB22" s="58">
        <f>AC21</f>
        <v>0</v>
      </c>
      <c r="AC22" s="58">
        <f>((Z22*Z23/Z29)*(Z31^2))+(((12*Z23*Z24)/(Z29^3))*(Z30^2))</f>
        <v>179.50403749220328</v>
      </c>
      <c r="AD22" s="58">
        <f>((6*Z23*Z24)/(Z29^2))*(Z30)</f>
        <v>175.01643655489821</v>
      </c>
      <c r="AE22" s="58">
        <f>AB22</f>
        <v>0</v>
      </c>
      <c r="AF22" s="58">
        <f t="shared" si="36"/>
        <v>-179.50403749220328</v>
      </c>
      <c r="AG22" s="58">
        <f>AD22</f>
        <v>175.01643655489821</v>
      </c>
      <c r="AH22" s="40">
        <v>5</v>
      </c>
      <c r="AI22" s="56">
        <f t="shared" ref="AI22:AI26" si="40">BP39</f>
        <v>-1.0376125934736658E-4</v>
      </c>
      <c r="AJ22" s="59">
        <v>-3.1564495552379696E-2</v>
      </c>
      <c r="AK22" s="60">
        <f t="shared" ref="AK22:AK26" si="41">BD36</f>
        <v>8.7499999999999994E-2</v>
      </c>
      <c r="AL22" s="59">
        <f t="shared" ref="AL22:AL26" si="42">(AK22+AJ22)</f>
        <v>5.5935504447620299E-2</v>
      </c>
      <c r="AM22" s="69">
        <f>-Z31</f>
        <v>0</v>
      </c>
      <c r="AN22" s="69">
        <f>Z30</f>
        <v>1</v>
      </c>
      <c r="AO22" s="69">
        <v>0</v>
      </c>
      <c r="AP22" s="69">
        <v>0</v>
      </c>
      <c r="AQ22" s="69">
        <v>0</v>
      </c>
      <c r="AR22" s="69">
        <v>0</v>
      </c>
      <c r="AS22" s="61">
        <v>5.5935504447620299E-2</v>
      </c>
      <c r="AU22" s="46">
        <f>I6</f>
        <v>0</v>
      </c>
      <c r="AV22" s="46">
        <f>J6</f>
        <v>-800</v>
      </c>
      <c r="AW22" s="46">
        <f>K6</f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8">
        <f>F6</f>
        <v>0</v>
      </c>
      <c r="BE22" s="48">
        <f>G6</f>
        <v>800</v>
      </c>
      <c r="BF22" s="48">
        <f>H6</f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19">
        <v>11</v>
      </c>
    </row>
    <row r="23" spans="2:65" x14ac:dyDescent="0.25">
      <c r="C23" s="8" t="s">
        <v>22</v>
      </c>
      <c r="D23" s="1">
        <v>20000</v>
      </c>
      <c r="E23" s="2"/>
      <c r="F23" s="58">
        <f>H21</f>
        <v>-28.44444444444445</v>
      </c>
      <c r="G23" s="58">
        <f>H22</f>
        <v>0</v>
      </c>
      <c r="H23" s="58">
        <f>(4*D23*D24)/(D29)</f>
        <v>56.888888888888907</v>
      </c>
      <c r="I23" s="58">
        <f>-H21</f>
        <v>28.44444444444445</v>
      </c>
      <c r="J23" s="58">
        <f>-H22</f>
        <v>0</v>
      </c>
      <c r="K23" s="58">
        <f>H23/2</f>
        <v>28.444444444444454</v>
      </c>
      <c r="L23" s="40">
        <v>15</v>
      </c>
      <c r="M23" s="56">
        <f t="shared" si="37"/>
        <v>0</v>
      </c>
      <c r="N23" s="59">
        <v>8.2083262407883148E-2</v>
      </c>
      <c r="O23" s="60">
        <f t="shared" si="38"/>
        <v>0</v>
      </c>
      <c r="P23" s="59">
        <f t="shared" si="39"/>
        <v>8.2083262407883148E-2</v>
      </c>
      <c r="Q23" s="69">
        <v>0</v>
      </c>
      <c r="R23" s="69">
        <v>0</v>
      </c>
      <c r="S23" s="69">
        <v>1</v>
      </c>
      <c r="T23" s="69">
        <v>0</v>
      </c>
      <c r="U23" s="69">
        <v>0</v>
      </c>
      <c r="V23" s="69">
        <v>0</v>
      </c>
      <c r="W23" s="61">
        <v>8.2083262407883148E-2</v>
      </c>
      <c r="X23" s="2"/>
      <c r="Y23" s="8" t="s">
        <v>22</v>
      </c>
      <c r="Z23" s="1">
        <v>20000</v>
      </c>
      <c r="AA23" s="2"/>
      <c r="AB23" s="58">
        <f>AD21</f>
        <v>0</v>
      </c>
      <c r="AC23" s="58">
        <f>AD22</f>
        <v>175.01643655489821</v>
      </c>
      <c r="AD23" s="58">
        <f>(4*Z23*Z24)/(Z29)</f>
        <v>227.52136752136764</v>
      </c>
      <c r="AE23" s="58">
        <f>-AD21</f>
        <v>0</v>
      </c>
      <c r="AF23" s="58">
        <f>-AD22</f>
        <v>-175.01643655489821</v>
      </c>
      <c r="AG23" s="58">
        <f>AD23/2</f>
        <v>113.76068376068382</v>
      </c>
      <c r="AH23" s="40">
        <v>6</v>
      </c>
      <c r="AI23" s="56">
        <f t="shared" si="40"/>
        <v>-1.7644015069400348E-4</v>
      </c>
      <c r="AJ23" s="59">
        <v>-4.0785367576275586E-2</v>
      </c>
      <c r="AK23" s="60">
        <f t="shared" si="41"/>
        <v>5.8300000000000001E-3</v>
      </c>
      <c r="AL23" s="59">
        <f t="shared" si="42"/>
        <v>-3.4955367576275584E-2</v>
      </c>
      <c r="AM23" s="69">
        <v>0</v>
      </c>
      <c r="AN23" s="69">
        <v>0</v>
      </c>
      <c r="AO23" s="69">
        <v>1</v>
      </c>
      <c r="AP23" s="69">
        <v>0</v>
      </c>
      <c r="AQ23" s="69">
        <v>0</v>
      </c>
      <c r="AR23" s="69">
        <v>0</v>
      </c>
      <c r="AS23" s="61">
        <v>-3.4955367576275584E-2</v>
      </c>
      <c r="AU23" s="46">
        <f>I7</f>
        <v>12.000000000000002</v>
      </c>
      <c r="AV23" s="46">
        <f>J7</f>
        <v>0</v>
      </c>
      <c r="AW23" s="46">
        <f>K7</f>
        <v>12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  <c r="BC23" s="46">
        <v>0</v>
      </c>
      <c r="BD23" s="48">
        <f>F7</f>
        <v>-12.000000000000002</v>
      </c>
      <c r="BE23" s="48">
        <f>G7</f>
        <v>0</v>
      </c>
      <c r="BF23" s="48">
        <f>H7</f>
        <v>24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19">
        <v>12</v>
      </c>
    </row>
    <row r="24" spans="2:65" ht="15.75" thickBot="1" x14ac:dyDescent="0.3">
      <c r="C24" s="8" t="s">
        <v>24</v>
      </c>
      <c r="D24" s="1">
        <f>((D20*(D21^3))/12)</f>
        <v>2.1333333333333339E-3</v>
      </c>
      <c r="E24" s="2"/>
      <c r="F24" s="70">
        <f t="shared" ref="F24:F25" si="43">I21</f>
        <v>-18.962962962962965</v>
      </c>
      <c r="G24" s="58">
        <f t="shared" ref="G24:G25" si="44">J21</f>
        <v>0</v>
      </c>
      <c r="H24" s="58">
        <f>-H21</f>
        <v>28.44444444444445</v>
      </c>
      <c r="I24" s="58">
        <f t="shared" ref="I24:I25" si="45">F21</f>
        <v>18.962962962962965</v>
      </c>
      <c r="J24" s="58">
        <f t="shared" ref="J24:J25" si="46">G21</f>
        <v>0</v>
      </c>
      <c r="K24" s="58">
        <f>-H21</f>
        <v>28.44444444444445</v>
      </c>
      <c r="L24" s="40">
        <v>4</v>
      </c>
      <c r="M24" s="57">
        <f>BP38</f>
        <v>3.0621798447211445E-3</v>
      </c>
      <c r="N24" s="59">
        <v>5.3049260917193759E-2</v>
      </c>
      <c r="O24" s="60">
        <f>BD35</f>
        <v>0</v>
      </c>
      <c r="P24" s="59">
        <f t="shared" si="39"/>
        <v>5.3049260917193759E-2</v>
      </c>
      <c r="Q24" s="69">
        <f>T21</f>
        <v>0</v>
      </c>
      <c r="R24" s="69">
        <f t="shared" ref="R24:R26" si="47">U21</f>
        <v>0</v>
      </c>
      <c r="S24" s="69">
        <f t="shared" ref="S24:S26" si="48">V21</f>
        <v>0</v>
      </c>
      <c r="T24" s="69">
        <f>Q21</f>
        <v>0</v>
      </c>
      <c r="U24" s="69">
        <f t="shared" ref="U24:U26" si="49">R21</f>
        <v>1</v>
      </c>
      <c r="V24" s="69">
        <f t="shared" ref="V24:V26" si="50">S21</f>
        <v>0</v>
      </c>
      <c r="W24" s="61">
        <v>-2.3178676637191031E-2</v>
      </c>
      <c r="X24" s="2"/>
      <c r="Y24" s="8" t="s">
        <v>24</v>
      </c>
      <c r="Z24" s="1">
        <f>((Z20*(Z21^3))/12)</f>
        <v>5.5458333333333358E-3</v>
      </c>
      <c r="AA24" s="2"/>
      <c r="AB24" s="70">
        <f t="shared" ref="AB24:AB25" si="51">AE21</f>
        <v>-2256.4102564102568</v>
      </c>
      <c r="AC24" s="58">
        <f t="shared" ref="AC24:AC25" si="52">AF21</f>
        <v>0</v>
      </c>
      <c r="AD24" s="58">
        <f>-AD21</f>
        <v>0</v>
      </c>
      <c r="AE24" s="58">
        <f t="shared" ref="AE24:AE25" si="53">AB21</f>
        <v>2256.4102564102568</v>
      </c>
      <c r="AF24" s="58">
        <f t="shared" ref="AF24:AF25" si="54">AC21</f>
        <v>0</v>
      </c>
      <c r="AG24" s="58">
        <f>-AD21</f>
        <v>0</v>
      </c>
      <c r="AH24" s="40">
        <v>7</v>
      </c>
      <c r="AI24" s="57">
        <f t="shared" si="40"/>
        <v>3.0513638032178166E-3</v>
      </c>
      <c r="AJ24" s="59">
        <v>-2.4405426981868317E-2</v>
      </c>
      <c r="AK24" s="60">
        <f t="shared" si="41"/>
        <v>0</v>
      </c>
      <c r="AL24" s="59">
        <f t="shared" si="42"/>
        <v>-2.4405426981868317E-2</v>
      </c>
      <c r="AM24" s="69">
        <f>AP21</f>
        <v>0</v>
      </c>
      <c r="AN24" s="69">
        <f t="shared" ref="AN24:AN26" si="55">AQ21</f>
        <v>0</v>
      </c>
      <c r="AO24" s="69">
        <f t="shared" ref="AO24:AO26" si="56">AR21</f>
        <v>0</v>
      </c>
      <c r="AP24" s="69">
        <f>AM21</f>
        <v>1</v>
      </c>
      <c r="AQ24" s="69">
        <f t="shared" ref="AQ24:AQ26" si="57">AN21</f>
        <v>0</v>
      </c>
      <c r="AR24" s="69">
        <f t="shared" ref="AR24:AR26" si="58">AO21</f>
        <v>0</v>
      </c>
      <c r="AS24" s="61">
        <v>-2.4405426981868317E-2</v>
      </c>
      <c r="AU24" s="46">
        <v>0</v>
      </c>
      <c r="AV24" s="46">
        <v>0</v>
      </c>
      <c r="AW24" s="46">
        <v>0</v>
      </c>
      <c r="AX24" s="47">
        <f>I21</f>
        <v>-18.962962962962965</v>
      </c>
      <c r="AY24" s="47">
        <f>J21</f>
        <v>0</v>
      </c>
      <c r="AZ24" s="47">
        <f>K21</f>
        <v>-28.44444444444445</v>
      </c>
      <c r="BA24" s="46">
        <v>0</v>
      </c>
      <c r="BB24" s="46">
        <v>0</v>
      </c>
      <c r="BC24" s="46">
        <v>0</v>
      </c>
      <c r="BD24" s="48">
        <v>0</v>
      </c>
      <c r="BE24" s="48">
        <v>0</v>
      </c>
      <c r="BF24" s="48">
        <v>0</v>
      </c>
      <c r="BG24" s="49">
        <f>F21</f>
        <v>18.962962962962965</v>
      </c>
      <c r="BH24" s="49">
        <f>G21</f>
        <v>0</v>
      </c>
      <c r="BI24" s="49">
        <f>H21</f>
        <v>-28.44444444444445</v>
      </c>
      <c r="BJ24" s="48">
        <v>0</v>
      </c>
      <c r="BK24" s="48">
        <v>0</v>
      </c>
      <c r="BL24" s="48">
        <v>0</v>
      </c>
      <c r="BM24" s="19">
        <v>13</v>
      </c>
    </row>
    <row r="25" spans="2:65" ht="15.75" thickBot="1" x14ac:dyDescent="0.3">
      <c r="C25" s="8" t="s">
        <v>3</v>
      </c>
      <c r="D25" s="1">
        <v>1.55</v>
      </c>
      <c r="E25" s="2"/>
      <c r="F25" s="71">
        <f t="shared" si="43"/>
        <v>0</v>
      </c>
      <c r="G25" s="72">
        <f t="shared" si="44"/>
        <v>-1066.6666666666667</v>
      </c>
      <c r="H25" s="58">
        <f>-H22</f>
        <v>0</v>
      </c>
      <c r="I25" s="58">
        <f t="shared" si="45"/>
        <v>0</v>
      </c>
      <c r="J25" s="58">
        <f t="shared" si="46"/>
        <v>1066.6666666666667</v>
      </c>
      <c r="K25" s="58">
        <f>-H22</f>
        <v>0</v>
      </c>
      <c r="L25" s="40">
        <v>5</v>
      </c>
      <c r="M25" s="57">
        <f t="shared" ref="M25:M26" si="59">BP39</f>
        <v>-1.0376125934736658E-4</v>
      </c>
      <c r="N25" s="59">
        <v>-0.11067867663719103</v>
      </c>
      <c r="O25" s="60">
        <f t="shared" ref="O25:O26" si="60">BD36</f>
        <v>8.7499999999999994E-2</v>
      </c>
      <c r="P25" s="59">
        <f t="shared" si="39"/>
        <v>-2.3178676637191031E-2</v>
      </c>
      <c r="Q25" s="69">
        <f t="shared" ref="Q25:Q26" si="61">T22</f>
        <v>0</v>
      </c>
      <c r="R25" s="69">
        <f t="shared" si="47"/>
        <v>0</v>
      </c>
      <c r="S25" s="69">
        <f t="shared" si="48"/>
        <v>0</v>
      </c>
      <c r="T25" s="69">
        <f t="shared" ref="T25:T26" si="62">Q22</f>
        <v>-1</v>
      </c>
      <c r="U25" s="69">
        <f t="shared" si="49"/>
        <v>0</v>
      </c>
      <c r="V25" s="69">
        <f t="shared" si="50"/>
        <v>0</v>
      </c>
      <c r="W25" s="61">
        <v>-5.3049260917193759E-2</v>
      </c>
      <c r="X25" s="2"/>
      <c r="Y25" s="8" t="s">
        <v>3</v>
      </c>
      <c r="Z25" s="1">
        <v>1.55</v>
      </c>
      <c r="AA25" s="2"/>
      <c r="AB25" s="71">
        <f t="shared" si="51"/>
        <v>0</v>
      </c>
      <c r="AC25" s="72">
        <f t="shared" si="52"/>
        <v>-179.50403749220328</v>
      </c>
      <c r="AD25" s="58">
        <f>-AD22</f>
        <v>-175.01643655489821</v>
      </c>
      <c r="AE25" s="58">
        <f t="shared" si="53"/>
        <v>0</v>
      </c>
      <c r="AF25" s="58">
        <f t="shared" si="54"/>
        <v>179.50403749220328</v>
      </c>
      <c r="AG25" s="58">
        <f>-AD22</f>
        <v>-175.01643655489821</v>
      </c>
      <c r="AH25" s="40">
        <v>8</v>
      </c>
      <c r="AI25" s="57">
        <f t="shared" si="40"/>
        <v>-1.0039311944047463E-4</v>
      </c>
      <c r="AJ25" s="59">
        <v>3.1564495552379696E-2</v>
      </c>
      <c r="AK25" s="60">
        <f t="shared" si="41"/>
        <v>4.8750000000000002E-2</v>
      </c>
      <c r="AL25" s="59">
        <f t="shared" si="42"/>
        <v>8.0314495552379697E-2</v>
      </c>
      <c r="AM25" s="69">
        <f t="shared" ref="AM25:AM26" si="63">AP22</f>
        <v>0</v>
      </c>
      <c r="AN25" s="69">
        <f t="shared" si="55"/>
        <v>0</v>
      </c>
      <c r="AO25" s="69">
        <f t="shared" si="56"/>
        <v>0</v>
      </c>
      <c r="AP25" s="69">
        <f t="shared" ref="AP25:AP26" si="64">AM22</f>
        <v>0</v>
      </c>
      <c r="AQ25" s="69">
        <f t="shared" si="57"/>
        <v>1</v>
      </c>
      <c r="AR25" s="69">
        <f t="shared" si="58"/>
        <v>0</v>
      </c>
      <c r="AS25" s="61">
        <v>8.0314495552379697E-2</v>
      </c>
      <c r="AU25" s="46">
        <v>0</v>
      </c>
      <c r="AV25" s="46">
        <v>0</v>
      </c>
      <c r="AW25" s="46">
        <v>0</v>
      </c>
      <c r="AX25" s="47">
        <f>I22</f>
        <v>0</v>
      </c>
      <c r="AY25" s="47">
        <f>J22</f>
        <v>-1066.6666666666667</v>
      </c>
      <c r="AZ25" s="47">
        <f>K22</f>
        <v>0</v>
      </c>
      <c r="BA25" s="46">
        <v>0</v>
      </c>
      <c r="BB25" s="46">
        <v>0</v>
      </c>
      <c r="BC25" s="46">
        <v>0</v>
      </c>
      <c r="BD25" s="48">
        <v>0</v>
      </c>
      <c r="BE25" s="48">
        <v>0</v>
      </c>
      <c r="BF25" s="48">
        <v>0</v>
      </c>
      <c r="BG25" s="49">
        <f>F22</f>
        <v>0</v>
      </c>
      <c r="BH25" s="49">
        <f>G22</f>
        <v>1066.6666666666667</v>
      </c>
      <c r="BI25" s="49">
        <f>H22</f>
        <v>0</v>
      </c>
      <c r="BJ25" s="48">
        <v>0</v>
      </c>
      <c r="BK25" s="48">
        <v>0</v>
      </c>
      <c r="BL25" s="48">
        <v>0</v>
      </c>
      <c r="BM25" s="19">
        <v>14</v>
      </c>
    </row>
    <row r="26" spans="2:65" x14ac:dyDescent="0.25">
      <c r="C26" s="8" t="s">
        <v>4</v>
      </c>
      <c r="D26" s="1">
        <v>1.55</v>
      </c>
      <c r="E26" s="2"/>
      <c r="F26" s="73">
        <f>H21</f>
        <v>-28.44444444444445</v>
      </c>
      <c r="G26" s="58">
        <f>H22</f>
        <v>0</v>
      </c>
      <c r="H26" s="58">
        <f t="shared" ref="H26" si="65">K23</f>
        <v>28.444444444444454</v>
      </c>
      <c r="I26" s="58">
        <f>-H21</f>
        <v>28.44444444444445</v>
      </c>
      <c r="J26" s="58">
        <f>-H22</f>
        <v>0</v>
      </c>
      <c r="K26" s="58">
        <f t="shared" ref="K26" si="66">H23</f>
        <v>56.888888888888907</v>
      </c>
      <c r="L26" s="40">
        <v>6</v>
      </c>
      <c r="M26" s="57">
        <f t="shared" si="59"/>
        <v>-1.7644015069400348E-4</v>
      </c>
      <c r="N26" s="59">
        <v>7.7064520343698151E-2</v>
      </c>
      <c r="O26" s="60">
        <f t="shared" si="60"/>
        <v>5.8300000000000001E-3</v>
      </c>
      <c r="P26" s="59">
        <f t="shared" si="39"/>
        <v>8.2894520343698153E-2</v>
      </c>
      <c r="Q26" s="69">
        <f t="shared" si="61"/>
        <v>0</v>
      </c>
      <c r="R26" s="69">
        <f t="shared" si="47"/>
        <v>0</v>
      </c>
      <c r="S26" s="69">
        <f t="shared" si="48"/>
        <v>0</v>
      </c>
      <c r="T26" s="69">
        <f t="shared" si="62"/>
        <v>0</v>
      </c>
      <c r="U26" s="69">
        <f t="shared" si="49"/>
        <v>0</v>
      </c>
      <c r="V26" s="69">
        <f t="shared" si="50"/>
        <v>1</v>
      </c>
      <c r="W26" s="61">
        <v>8.2894520343698153E-2</v>
      </c>
      <c r="X26" s="2"/>
      <c r="Y26" s="8" t="s">
        <v>4</v>
      </c>
      <c r="Z26" s="1">
        <v>3.5</v>
      </c>
      <c r="AA26" s="2"/>
      <c r="AB26" s="73">
        <f>AD21</f>
        <v>0</v>
      </c>
      <c r="AC26" s="58">
        <f>AD22</f>
        <v>175.01643655489821</v>
      </c>
      <c r="AD26" s="58">
        <f t="shared" ref="AD26" si="67">AG23</f>
        <v>113.76068376068382</v>
      </c>
      <c r="AE26" s="58">
        <f>-AD21</f>
        <v>0</v>
      </c>
      <c r="AF26" s="58">
        <f>-AD22</f>
        <v>-175.01643655489821</v>
      </c>
      <c r="AG26" s="58">
        <f t="shared" ref="AG26" si="68">AD23</f>
        <v>227.52136752136764</v>
      </c>
      <c r="AH26" s="40">
        <v>9</v>
      </c>
      <c r="AI26" s="57">
        <f t="shared" si="40"/>
        <v>-4.5695365620792758E-7</v>
      </c>
      <c r="AJ26" s="59">
        <v>-2.0765398750864816E-2</v>
      </c>
      <c r="AK26" s="60">
        <f t="shared" si="41"/>
        <v>-1.584E-2</v>
      </c>
      <c r="AL26" s="59">
        <f t="shared" si="42"/>
        <v>-3.6605398750864812E-2</v>
      </c>
      <c r="AM26" s="69">
        <f t="shared" si="63"/>
        <v>0</v>
      </c>
      <c r="AN26" s="69">
        <f t="shared" si="55"/>
        <v>0</v>
      </c>
      <c r="AO26" s="69">
        <f t="shared" si="56"/>
        <v>0</v>
      </c>
      <c r="AP26" s="69">
        <f t="shared" si="64"/>
        <v>0</v>
      </c>
      <c r="AQ26" s="69">
        <f t="shared" si="57"/>
        <v>0</v>
      </c>
      <c r="AR26" s="69">
        <f t="shared" si="58"/>
        <v>1</v>
      </c>
      <c r="AS26" s="61">
        <v>-3.6605398750864812E-2</v>
      </c>
      <c r="AU26" s="46">
        <v>0</v>
      </c>
      <c r="AV26" s="46">
        <v>0</v>
      </c>
      <c r="AW26" s="46">
        <v>0</v>
      </c>
      <c r="AX26" s="47">
        <f>I23</f>
        <v>28.44444444444445</v>
      </c>
      <c r="AY26" s="47">
        <f>J23</f>
        <v>0</v>
      </c>
      <c r="AZ26" s="47">
        <f>K23</f>
        <v>28.444444444444454</v>
      </c>
      <c r="BA26" s="46">
        <v>0</v>
      </c>
      <c r="BB26" s="46">
        <v>0</v>
      </c>
      <c r="BC26" s="46">
        <v>0</v>
      </c>
      <c r="BD26" s="48">
        <v>0</v>
      </c>
      <c r="BE26" s="48">
        <v>0</v>
      </c>
      <c r="BF26" s="48">
        <v>0</v>
      </c>
      <c r="BG26" s="49">
        <f>F23</f>
        <v>-28.44444444444445</v>
      </c>
      <c r="BH26" s="49">
        <f>G23</f>
        <v>0</v>
      </c>
      <c r="BI26" s="49">
        <f>H23</f>
        <v>56.888888888888907</v>
      </c>
      <c r="BJ26" s="48">
        <v>0</v>
      </c>
      <c r="BK26" s="48">
        <v>0</v>
      </c>
      <c r="BL26" s="48">
        <v>0</v>
      </c>
      <c r="BM26" s="19">
        <v>15</v>
      </c>
    </row>
    <row r="27" spans="2:65" x14ac:dyDescent="0.25">
      <c r="C27" s="8" t="s">
        <v>5</v>
      </c>
      <c r="D27" s="1">
        <v>0</v>
      </c>
      <c r="E27" s="2"/>
      <c r="F27" s="2"/>
      <c r="G27" s="2"/>
      <c r="H27" s="2"/>
      <c r="I27" s="2"/>
      <c r="J27" s="2"/>
      <c r="K27" s="2"/>
      <c r="L27" s="2"/>
      <c r="M27" s="2"/>
      <c r="N27" s="66"/>
      <c r="O27" s="66"/>
      <c r="P27" s="2"/>
      <c r="Q27" s="2"/>
      <c r="R27" s="2"/>
      <c r="S27" s="2"/>
      <c r="T27" s="2"/>
      <c r="U27" s="2"/>
      <c r="V27" s="2"/>
      <c r="W27" s="11"/>
      <c r="X27" s="2"/>
      <c r="Y27" s="8" t="s">
        <v>5</v>
      </c>
      <c r="Z27" s="1">
        <v>3</v>
      </c>
      <c r="AA27" s="2"/>
      <c r="AB27" s="2"/>
      <c r="AC27" s="2"/>
      <c r="AD27" s="2"/>
      <c r="AE27" s="2"/>
      <c r="AF27" s="2"/>
      <c r="AG27" s="2"/>
      <c r="AH27" s="2"/>
      <c r="AI27" s="2"/>
      <c r="AJ27" s="66"/>
      <c r="AK27" s="66"/>
      <c r="AL27" s="2"/>
      <c r="AM27" s="2"/>
      <c r="AN27" s="2"/>
      <c r="AO27" s="2"/>
      <c r="AP27" s="2"/>
      <c r="AQ27" s="2"/>
      <c r="AR27" s="2"/>
      <c r="AS27" s="11"/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f>I38</f>
        <v>-8.0000000000000018</v>
      </c>
      <c r="BB27" s="46">
        <f>J38</f>
        <v>0</v>
      </c>
      <c r="BC27" s="46">
        <f>K38</f>
        <v>-12.000000000000002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f>F38</f>
        <v>8.0000000000000018</v>
      </c>
      <c r="BK27" s="48">
        <f>G38</f>
        <v>0</v>
      </c>
      <c r="BL27" s="48">
        <f>H38</f>
        <v>-12.000000000000002</v>
      </c>
      <c r="BM27" s="19">
        <v>16</v>
      </c>
    </row>
    <row r="28" spans="2:65" x14ac:dyDescent="0.25">
      <c r="C28" s="8" t="s">
        <v>6</v>
      </c>
      <c r="D28" s="1">
        <v>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1"/>
      <c r="X28" s="2"/>
      <c r="Y28" s="8" t="s">
        <v>6</v>
      </c>
      <c r="Z28" s="1">
        <v>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1"/>
      <c r="AU28" s="46">
        <v>0</v>
      </c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f>I39</f>
        <v>0</v>
      </c>
      <c r="BB28" s="46">
        <f>J39</f>
        <v>-800</v>
      </c>
      <c r="BC28" s="46">
        <f>K39</f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f>F39</f>
        <v>0</v>
      </c>
      <c r="BK28" s="48">
        <f>G39</f>
        <v>800</v>
      </c>
      <c r="BL28" s="48">
        <f>H39</f>
        <v>0</v>
      </c>
      <c r="BM28" s="19">
        <v>17</v>
      </c>
    </row>
    <row r="29" spans="2:65" x14ac:dyDescent="0.25">
      <c r="C29" s="8" t="s">
        <v>23</v>
      </c>
      <c r="D29" s="1">
        <f>SQRT(((D26-D25)^2)+((D28-D27)^2))</f>
        <v>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1"/>
      <c r="X29" s="2"/>
      <c r="Y29" s="8" t="s">
        <v>23</v>
      </c>
      <c r="Z29" s="1">
        <f>SQRT(((Z26-Z25)^2)+((Z28-Z27)^2))</f>
        <v>1.95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1"/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f>I40</f>
        <v>12.000000000000002</v>
      </c>
      <c r="BB29" s="46">
        <f>J40</f>
        <v>0</v>
      </c>
      <c r="BC29" s="46">
        <f>K40</f>
        <v>12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f>F40</f>
        <v>-12.000000000000002</v>
      </c>
      <c r="BK29" s="48">
        <f>G40</f>
        <v>0</v>
      </c>
      <c r="BL29" s="48">
        <f>H40</f>
        <v>24</v>
      </c>
      <c r="BM29" s="19">
        <v>18</v>
      </c>
    </row>
    <row r="30" spans="2:65" x14ac:dyDescent="0.25">
      <c r="C30" s="8" t="s">
        <v>1</v>
      </c>
      <c r="D30" s="1">
        <f>((D26-D25)/D29)</f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1"/>
      <c r="X30" s="2"/>
      <c r="Y30" s="8" t="s">
        <v>1</v>
      </c>
      <c r="Z30" s="1">
        <f>((Z26-Z25)/Z29)</f>
        <v>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1"/>
    </row>
    <row r="31" spans="2:65" ht="15.75" thickBot="1" x14ac:dyDescent="0.3">
      <c r="C31" s="12" t="s">
        <v>2</v>
      </c>
      <c r="D31" s="13">
        <f>((D28-D27)/D29)</f>
        <v>1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  <c r="X31" s="2"/>
      <c r="Y31" s="12" t="s">
        <v>2</v>
      </c>
      <c r="Z31" s="13">
        <f>((Z28-Z27)/Z29)</f>
        <v>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5"/>
    </row>
    <row r="32" spans="2:6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Z32" s="48">
        <v>0.1</v>
      </c>
      <c r="BA32" s="50">
        <v>1</v>
      </c>
      <c r="BD32" s="41">
        <v>0</v>
      </c>
      <c r="BE32" s="50">
        <v>1</v>
      </c>
      <c r="BH32" s="48">
        <f>(AZ32-BD32)</f>
        <v>0.1</v>
      </c>
      <c r="BI32" s="50">
        <v>1</v>
      </c>
      <c r="BL32" s="51" t="s">
        <v>29</v>
      </c>
      <c r="BM32" s="50">
        <v>1</v>
      </c>
    </row>
    <row r="33" spans="3:7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Z33" s="48">
        <v>0</v>
      </c>
      <c r="BA33" s="50">
        <v>2</v>
      </c>
      <c r="BD33" s="41">
        <v>3.875E-2</v>
      </c>
      <c r="BE33" s="50">
        <v>2</v>
      </c>
      <c r="BH33" s="48">
        <f t="shared" ref="BH33:BH40" si="69">(AZ33-BD33)</f>
        <v>-3.875E-2</v>
      </c>
      <c r="BI33" s="50">
        <v>2</v>
      </c>
      <c r="BL33" s="51" t="s">
        <v>30</v>
      </c>
      <c r="BM33" s="50">
        <v>2</v>
      </c>
    </row>
    <row r="34" spans="3:73" ht="15.75" thickBot="1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Z34" s="48">
        <v>0</v>
      </c>
      <c r="BA34" s="50">
        <v>3</v>
      </c>
      <c r="BD34" s="41">
        <v>1.001E-2</v>
      </c>
      <c r="BE34" s="50">
        <v>3</v>
      </c>
      <c r="BH34" s="48">
        <f t="shared" si="69"/>
        <v>-1.001E-2</v>
      </c>
      <c r="BI34" s="50">
        <v>3</v>
      </c>
      <c r="BL34" s="51" t="s">
        <v>31</v>
      </c>
      <c r="BM34" s="50">
        <v>3</v>
      </c>
    </row>
    <row r="35" spans="3:73" x14ac:dyDescent="0.25">
      <c r="C35" s="22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67"/>
      <c r="P35" s="7"/>
      <c r="Q35" s="7"/>
      <c r="R35" s="7"/>
      <c r="S35" s="7"/>
      <c r="T35" s="7"/>
      <c r="U35" s="7"/>
      <c r="V35" s="7"/>
      <c r="W35" s="21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Z35" s="48">
        <v>0</v>
      </c>
      <c r="BA35" s="50">
        <v>4</v>
      </c>
      <c r="BD35" s="41">
        <v>0</v>
      </c>
      <c r="BE35" s="50">
        <v>4</v>
      </c>
      <c r="BH35" s="48">
        <f t="shared" si="69"/>
        <v>0</v>
      </c>
      <c r="BI35" s="50">
        <v>4</v>
      </c>
      <c r="BL35" s="51" t="s">
        <v>32</v>
      </c>
      <c r="BM35" s="50">
        <v>4</v>
      </c>
      <c r="BP35" s="54">
        <f t="array" ref="BP35:BP43">MMULT(BP50:BX58,BH32:BH40)</f>
        <v>3.0894650188674042E-3</v>
      </c>
      <c r="BQ35" s="50">
        <v>1</v>
      </c>
      <c r="BT35" s="55">
        <f t="array" ref="BT35:BT43">MMULT(AU21:BC29,BP35:BP43)</f>
        <v>-2.2545312100940851E-2</v>
      </c>
      <c r="BU35" s="50">
        <v>10</v>
      </c>
    </row>
    <row r="36" spans="3:73" x14ac:dyDescent="0.25">
      <c r="C36" s="91" t="s">
        <v>15</v>
      </c>
      <c r="D36" s="92"/>
      <c r="E36" s="2"/>
      <c r="F36" s="78" t="s">
        <v>10</v>
      </c>
      <c r="G36" s="78"/>
      <c r="H36" s="78"/>
      <c r="I36" s="78"/>
      <c r="J36" s="78"/>
      <c r="K36" s="78"/>
      <c r="L36" s="78"/>
      <c r="M36" s="78" t="s">
        <v>31</v>
      </c>
      <c r="N36" s="78" t="s">
        <v>68</v>
      </c>
      <c r="O36" s="87" t="s">
        <v>0</v>
      </c>
      <c r="P36" s="79" t="s">
        <v>71</v>
      </c>
      <c r="Q36" s="80" t="s">
        <v>73</v>
      </c>
      <c r="R36" s="81"/>
      <c r="S36" s="81"/>
      <c r="T36" s="81"/>
      <c r="U36" s="81"/>
      <c r="V36" s="82"/>
      <c r="W36" s="86" t="s">
        <v>75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Z36" s="48">
        <v>0</v>
      </c>
      <c r="BA36" s="50">
        <v>5</v>
      </c>
      <c r="BD36" s="41">
        <v>8.7499999999999994E-2</v>
      </c>
      <c r="BE36" s="50">
        <v>5</v>
      </c>
      <c r="BH36" s="48">
        <f t="shared" si="69"/>
        <v>-8.7499999999999994E-2</v>
      </c>
      <c r="BI36" s="50">
        <v>5</v>
      </c>
      <c r="BL36" s="51" t="s">
        <v>33</v>
      </c>
      <c r="BM36" s="50">
        <v>5</v>
      </c>
      <c r="BP36" s="54">
        <v>1.99914652369634E-5</v>
      </c>
      <c r="BQ36" s="50">
        <v>2</v>
      </c>
      <c r="BT36" s="55">
        <v>-1.599317218957072E-2</v>
      </c>
      <c r="BU36" s="50">
        <v>11</v>
      </c>
    </row>
    <row r="37" spans="3:73" x14ac:dyDescent="0.25">
      <c r="C37" s="8" t="s">
        <v>19</v>
      </c>
      <c r="D37" s="1">
        <v>0.4</v>
      </c>
      <c r="E37" s="68"/>
      <c r="F37" s="40">
        <v>16</v>
      </c>
      <c r="G37" s="40">
        <v>17</v>
      </c>
      <c r="H37" s="40">
        <v>18</v>
      </c>
      <c r="I37" s="40">
        <v>7</v>
      </c>
      <c r="J37" s="40">
        <v>8</v>
      </c>
      <c r="K37" s="40">
        <v>9</v>
      </c>
      <c r="L37" s="18"/>
      <c r="M37" s="78"/>
      <c r="N37" s="78"/>
      <c r="O37" s="87"/>
      <c r="P37" s="79"/>
      <c r="Q37" s="83"/>
      <c r="R37" s="84"/>
      <c r="S37" s="84"/>
      <c r="T37" s="84"/>
      <c r="U37" s="84"/>
      <c r="V37" s="85"/>
      <c r="W37" s="86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Z37" s="48">
        <v>0</v>
      </c>
      <c r="BA37" s="50">
        <v>6</v>
      </c>
      <c r="BD37" s="41">
        <v>5.8300000000000001E-3</v>
      </c>
      <c r="BE37" s="50">
        <v>6</v>
      </c>
      <c r="BH37" s="48">
        <f t="shared" si="69"/>
        <v>-5.8300000000000001E-3</v>
      </c>
      <c r="BI37" s="50">
        <v>6</v>
      </c>
      <c r="BL37" s="51" t="s">
        <v>34</v>
      </c>
      <c r="BM37" s="50">
        <v>6</v>
      </c>
      <c r="BP37" s="54">
        <v>-1.8086733749986568E-4</v>
      </c>
      <c r="BQ37" s="50">
        <v>3</v>
      </c>
      <c r="BT37" s="55">
        <v>3.4903172176410473E-2</v>
      </c>
      <c r="BU37" s="50">
        <v>12</v>
      </c>
    </row>
    <row r="38" spans="3:73" x14ac:dyDescent="0.25">
      <c r="C38" s="8" t="s">
        <v>20</v>
      </c>
      <c r="D38" s="1">
        <v>0.3</v>
      </c>
      <c r="E38" s="2"/>
      <c r="F38" s="58">
        <f>((D39*D40/D46)*(D47^2))+(((12*D40*D41)/(D46^3))*(D48^2))</f>
        <v>8.0000000000000018</v>
      </c>
      <c r="G38" s="58">
        <f>(((D39*D40)/(D46))-((12*D40*D41)/(D46^3)))*(D47*D48)</f>
        <v>0</v>
      </c>
      <c r="H38" s="58">
        <f>-((6*D40*D41)/(D46^2))*(D48)</f>
        <v>-12.000000000000002</v>
      </c>
      <c r="I38" s="58">
        <f t="shared" ref="I38" si="70">-F38</f>
        <v>-8.0000000000000018</v>
      </c>
      <c r="J38" s="58">
        <f t="shared" ref="J38:J39" si="71">-G38</f>
        <v>0</v>
      </c>
      <c r="K38" s="58">
        <f>H38</f>
        <v>-12.000000000000002</v>
      </c>
      <c r="L38" s="40">
        <v>16</v>
      </c>
      <c r="M38" s="56">
        <f>BL47</f>
        <v>0</v>
      </c>
      <c r="N38" s="59">
        <f t="array" ref="N38:N43">MMULT(F38:K43,M38:M43)</f>
        <v>-2.4405426981868043E-2</v>
      </c>
      <c r="O38" s="60">
        <f>BD47</f>
        <v>0</v>
      </c>
      <c r="P38" s="59">
        <f>(O38+N38)</f>
        <v>-2.4405426981868043E-2</v>
      </c>
      <c r="Q38" s="69">
        <f>D47</f>
        <v>0</v>
      </c>
      <c r="R38" s="69">
        <f>D48</f>
        <v>1</v>
      </c>
      <c r="S38" s="69">
        <v>0</v>
      </c>
      <c r="T38" s="69">
        <v>0</v>
      </c>
      <c r="U38" s="69">
        <v>0</v>
      </c>
      <c r="V38" s="69">
        <v>0</v>
      </c>
      <c r="W38" s="61">
        <f t="array" ref="W38:W43">MMULT(Q38:V43,P38:P43)</f>
        <v>8.0314495552379697E-2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Z38" s="48">
        <v>0</v>
      </c>
      <c r="BA38" s="50">
        <v>7</v>
      </c>
      <c r="BD38" s="41">
        <v>0</v>
      </c>
      <c r="BE38" s="50">
        <v>7</v>
      </c>
      <c r="BH38" s="48">
        <f t="shared" si="69"/>
        <v>0</v>
      </c>
      <c r="BI38" s="50">
        <v>7</v>
      </c>
      <c r="BL38" s="51" t="s">
        <v>35</v>
      </c>
      <c r="BM38" s="50">
        <v>7</v>
      </c>
      <c r="BP38" s="54">
        <v>3.0621798447211445E-3</v>
      </c>
      <c r="BQ38" s="50">
        <v>4</v>
      </c>
      <c r="BS38" t="s">
        <v>40</v>
      </c>
      <c r="BT38" s="55">
        <v>-5.3049260917193759E-2</v>
      </c>
      <c r="BU38" s="50">
        <v>13</v>
      </c>
    </row>
    <row r="39" spans="3:73" x14ac:dyDescent="0.25">
      <c r="C39" s="8" t="s">
        <v>21</v>
      </c>
      <c r="D39" s="1">
        <f>(D37*D38)</f>
        <v>0.12</v>
      </c>
      <c r="E39" s="2"/>
      <c r="F39" s="58">
        <f>G38</f>
        <v>0</v>
      </c>
      <c r="G39" s="58">
        <f>((D39*D40/D46)*(D48^2))+(((12*D40*D41)/(D46^3))*(D47^2))</f>
        <v>800</v>
      </c>
      <c r="H39" s="58">
        <f>((6*D40*D41)/(D46^2))*(D47)</f>
        <v>0</v>
      </c>
      <c r="I39" s="58">
        <f>F39</f>
        <v>0</v>
      </c>
      <c r="J39" s="58">
        <f t="shared" si="71"/>
        <v>-800</v>
      </c>
      <c r="K39" s="58">
        <f>H39</f>
        <v>0</v>
      </c>
      <c r="L39" s="40">
        <v>17</v>
      </c>
      <c r="M39" s="56">
        <f t="shared" ref="M39:M40" si="72">BL48</f>
        <v>0</v>
      </c>
      <c r="N39" s="59">
        <v>8.0314495552379697E-2</v>
      </c>
      <c r="O39" s="60">
        <f t="shared" ref="O39:O40" si="73">BD48</f>
        <v>0</v>
      </c>
      <c r="P39" s="59">
        <f t="shared" ref="P39:P43" si="74">(O39+N39)</f>
        <v>8.0314495552379697E-2</v>
      </c>
      <c r="Q39" s="69">
        <f>-D48</f>
        <v>-1</v>
      </c>
      <c r="R39" s="69">
        <f>D47</f>
        <v>0</v>
      </c>
      <c r="S39" s="69">
        <v>0</v>
      </c>
      <c r="T39" s="69">
        <v>0</v>
      </c>
      <c r="U39" s="69">
        <v>0</v>
      </c>
      <c r="V39" s="69">
        <v>0</v>
      </c>
      <c r="W39" s="61">
        <v>2.4405426981868043E-2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Z39" s="48">
        <v>0</v>
      </c>
      <c r="BA39" s="50">
        <v>8</v>
      </c>
      <c r="BD39" s="41">
        <v>4.8750000000000002E-2</v>
      </c>
      <c r="BE39" s="50">
        <v>8</v>
      </c>
      <c r="BH39" s="48">
        <f t="shared" si="69"/>
        <v>-4.8750000000000002E-2</v>
      </c>
      <c r="BI39" s="50">
        <v>8</v>
      </c>
      <c r="BL39" s="51" t="s">
        <v>62</v>
      </c>
      <c r="BM39" s="50">
        <v>8</v>
      </c>
      <c r="BO39" s="27" t="s">
        <v>64</v>
      </c>
      <c r="BP39" s="54">
        <v>-1.0376125934736658E-4</v>
      </c>
      <c r="BQ39" s="50">
        <v>5</v>
      </c>
      <c r="BT39" s="55">
        <v>0.11067867663719103</v>
      </c>
      <c r="BU39" s="50">
        <v>14</v>
      </c>
    </row>
    <row r="40" spans="3:73" x14ac:dyDescent="0.25">
      <c r="C40" s="8" t="s">
        <v>22</v>
      </c>
      <c r="D40" s="1">
        <v>20000</v>
      </c>
      <c r="E40" s="2"/>
      <c r="F40" s="58">
        <f>H38</f>
        <v>-12.000000000000002</v>
      </c>
      <c r="G40" s="58">
        <f>H39</f>
        <v>0</v>
      </c>
      <c r="H40" s="58">
        <f>(4*D40*D41)/(D46)</f>
        <v>24</v>
      </c>
      <c r="I40" s="58">
        <f>-H38</f>
        <v>12.000000000000002</v>
      </c>
      <c r="J40" s="58">
        <f>-H39</f>
        <v>0</v>
      </c>
      <c r="K40" s="58">
        <f>H40/2</f>
        <v>12</v>
      </c>
      <c r="L40" s="40">
        <v>18</v>
      </c>
      <c r="M40" s="56">
        <f t="shared" si="72"/>
        <v>0</v>
      </c>
      <c r="N40" s="59">
        <v>3.6610882194739312E-2</v>
      </c>
      <c r="O40" s="60">
        <f t="shared" si="73"/>
        <v>0</v>
      </c>
      <c r="P40" s="59">
        <f t="shared" si="74"/>
        <v>3.6610882194739312E-2</v>
      </c>
      <c r="Q40" s="69">
        <v>0</v>
      </c>
      <c r="R40" s="69">
        <v>0</v>
      </c>
      <c r="S40" s="69">
        <v>1</v>
      </c>
      <c r="T40" s="69">
        <v>0</v>
      </c>
      <c r="U40" s="69">
        <v>0</v>
      </c>
      <c r="V40" s="69">
        <v>0</v>
      </c>
      <c r="W40" s="61">
        <v>3.6610882194739312E-2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Y40" s="27" t="s">
        <v>48</v>
      </c>
      <c r="AZ40" s="48">
        <v>0</v>
      </c>
      <c r="BA40" s="50">
        <v>9</v>
      </c>
      <c r="BC40" s="27" t="s">
        <v>57</v>
      </c>
      <c r="BD40" s="41">
        <v>-1.584E-2</v>
      </c>
      <c r="BE40" s="50">
        <v>9</v>
      </c>
      <c r="BG40" t="s">
        <v>60</v>
      </c>
      <c r="BH40" s="48">
        <f t="shared" si="69"/>
        <v>1.584E-2</v>
      </c>
      <c r="BI40" s="50">
        <v>9</v>
      </c>
      <c r="BK40" s="27" t="s">
        <v>61</v>
      </c>
      <c r="BL40" s="51" t="s">
        <v>63</v>
      </c>
      <c r="BM40" s="50">
        <v>9</v>
      </c>
      <c r="BP40" s="54">
        <v>-1.7644015069400348E-4</v>
      </c>
      <c r="BQ40" s="50">
        <v>6</v>
      </c>
      <c r="BT40" s="55">
        <v>8.2083262407883148E-2</v>
      </c>
      <c r="BU40" s="50">
        <v>15</v>
      </c>
    </row>
    <row r="41" spans="3:73" ht="15.75" thickBot="1" x14ac:dyDescent="0.3">
      <c r="C41" s="8" t="s">
        <v>24</v>
      </c>
      <c r="D41" s="1">
        <f>((D37*(D38^3))/12)</f>
        <v>9.0000000000000008E-4</v>
      </c>
      <c r="E41" s="2"/>
      <c r="F41" s="70">
        <f t="shared" ref="F41:F42" si="75">I38</f>
        <v>-8.0000000000000018</v>
      </c>
      <c r="G41" s="58">
        <f t="shared" ref="G41:G42" si="76">J38</f>
        <v>0</v>
      </c>
      <c r="H41" s="58">
        <f>-H38</f>
        <v>12.000000000000002</v>
      </c>
      <c r="I41" s="58">
        <f t="shared" ref="I41:I42" si="77">F38</f>
        <v>8.0000000000000018</v>
      </c>
      <c r="J41" s="58">
        <f t="shared" ref="J41:J42" si="78">G38</f>
        <v>0</v>
      </c>
      <c r="K41" s="58">
        <f>-H38</f>
        <v>12.000000000000002</v>
      </c>
      <c r="L41" s="40">
        <v>7</v>
      </c>
      <c r="M41" s="57">
        <f>BP41</f>
        <v>3.0513638032178166E-3</v>
      </c>
      <c r="N41" s="59">
        <v>2.4405426981868043E-2</v>
      </c>
      <c r="O41" s="60">
        <f>BD38</f>
        <v>0</v>
      </c>
      <c r="P41" s="59">
        <f t="shared" si="74"/>
        <v>2.4405426981868043E-2</v>
      </c>
      <c r="Q41" s="69">
        <f>T38</f>
        <v>0</v>
      </c>
      <c r="R41" s="69">
        <f t="shared" ref="R41:R43" si="79">U38</f>
        <v>0</v>
      </c>
      <c r="S41" s="69">
        <f t="shared" ref="S41:S43" si="80">V38</f>
        <v>0</v>
      </c>
      <c r="T41" s="69">
        <f>Q38</f>
        <v>0</v>
      </c>
      <c r="U41" s="69">
        <f t="shared" ref="U41:U43" si="81">R38</f>
        <v>1</v>
      </c>
      <c r="V41" s="69">
        <f t="shared" ref="V41:V43" si="82">S38</f>
        <v>0</v>
      </c>
      <c r="W41" s="61">
        <v>-3.1564495552379696E-2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Z41" s="51" t="s">
        <v>28</v>
      </c>
      <c r="BA41" s="50">
        <v>10</v>
      </c>
      <c r="BD41" s="48">
        <v>0</v>
      </c>
      <c r="BE41" s="50">
        <v>10</v>
      </c>
      <c r="BH41" s="51" t="str">
        <f>AZ41</f>
        <v>R10</v>
      </c>
      <c r="BI41" s="50">
        <v>10</v>
      </c>
      <c r="BL41" s="52">
        <v>0</v>
      </c>
      <c r="BM41" s="50">
        <v>10</v>
      </c>
      <c r="BP41" s="54">
        <v>3.0513638032178166E-3</v>
      </c>
      <c r="BQ41" s="50">
        <v>7</v>
      </c>
      <c r="BT41" s="55">
        <v>-2.4405426981868043E-2</v>
      </c>
      <c r="BU41" s="50">
        <v>16</v>
      </c>
    </row>
    <row r="42" spans="3:73" ht="15.75" thickBot="1" x14ac:dyDescent="0.3">
      <c r="C42" s="8" t="s">
        <v>3</v>
      </c>
      <c r="D42" s="1">
        <v>3.5</v>
      </c>
      <c r="E42" s="2"/>
      <c r="F42" s="71">
        <f t="shared" si="75"/>
        <v>0</v>
      </c>
      <c r="G42" s="72">
        <f t="shared" si="76"/>
        <v>-800</v>
      </c>
      <c r="H42" s="58">
        <f>-H39</f>
        <v>0</v>
      </c>
      <c r="I42" s="58">
        <f t="shared" si="77"/>
        <v>0</v>
      </c>
      <c r="J42" s="58">
        <f t="shared" si="78"/>
        <v>800</v>
      </c>
      <c r="K42" s="58">
        <f>-H39</f>
        <v>0</v>
      </c>
      <c r="L42" s="40">
        <v>8</v>
      </c>
      <c r="M42" s="57">
        <f t="shared" ref="M42:M43" si="83">BP42</f>
        <v>-1.0039311944047463E-4</v>
      </c>
      <c r="N42" s="59">
        <v>-8.0314495552379697E-2</v>
      </c>
      <c r="O42" s="60">
        <f t="shared" ref="O42:O43" si="84">BD39</f>
        <v>4.8750000000000002E-2</v>
      </c>
      <c r="P42" s="59">
        <f t="shared" si="74"/>
        <v>-3.1564495552379696E-2</v>
      </c>
      <c r="Q42" s="69">
        <f t="shared" ref="Q42:Q43" si="85">T39</f>
        <v>0</v>
      </c>
      <c r="R42" s="69">
        <f t="shared" si="79"/>
        <v>0</v>
      </c>
      <c r="S42" s="69">
        <f t="shared" si="80"/>
        <v>0</v>
      </c>
      <c r="T42" s="69">
        <f t="shared" ref="T42:T43" si="86">Q39</f>
        <v>-1</v>
      </c>
      <c r="U42" s="69">
        <f t="shared" si="81"/>
        <v>0</v>
      </c>
      <c r="V42" s="69">
        <f t="shared" si="82"/>
        <v>0</v>
      </c>
      <c r="W42" s="61">
        <v>-2.4405426981868043E-2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Z42" s="51" t="s">
        <v>49</v>
      </c>
      <c r="BA42" s="50">
        <v>11</v>
      </c>
      <c r="BD42" s="48">
        <v>0</v>
      </c>
      <c r="BE42" s="50">
        <v>11</v>
      </c>
      <c r="BH42" s="51" t="str">
        <f t="shared" ref="BH42:BH49" si="87">AZ42</f>
        <v>R11</v>
      </c>
      <c r="BI42" s="50">
        <v>11</v>
      </c>
      <c r="BL42" s="52">
        <v>0</v>
      </c>
      <c r="BM42" s="50">
        <v>11</v>
      </c>
      <c r="BP42" s="54">
        <v>-1.0039311944047463E-4</v>
      </c>
      <c r="BQ42" s="50">
        <v>8</v>
      </c>
      <c r="BT42" s="55">
        <v>8.0314495552379697E-2</v>
      </c>
      <c r="BU42" s="50">
        <v>17</v>
      </c>
    </row>
    <row r="43" spans="3:73" x14ac:dyDescent="0.25">
      <c r="C43" s="8" t="s">
        <v>4</v>
      </c>
      <c r="D43" s="1">
        <v>3.5</v>
      </c>
      <c r="E43" s="2"/>
      <c r="F43" s="73">
        <f>H38</f>
        <v>-12.000000000000002</v>
      </c>
      <c r="G43" s="58">
        <f>H39</f>
        <v>0</v>
      </c>
      <c r="H43" s="58">
        <f t="shared" ref="H43" si="88">K40</f>
        <v>12</v>
      </c>
      <c r="I43" s="58">
        <f>-H38</f>
        <v>12.000000000000002</v>
      </c>
      <c r="J43" s="58">
        <f>-H39</f>
        <v>0</v>
      </c>
      <c r="K43" s="58">
        <f t="shared" ref="K43" si="89">H40</f>
        <v>24</v>
      </c>
      <c r="L43" s="40">
        <v>9</v>
      </c>
      <c r="M43" s="57">
        <f t="shared" si="83"/>
        <v>-4.5695365620792758E-7</v>
      </c>
      <c r="N43" s="59">
        <v>3.6605398750864812E-2</v>
      </c>
      <c r="O43" s="60">
        <f t="shared" si="84"/>
        <v>-1.584E-2</v>
      </c>
      <c r="P43" s="59">
        <f t="shared" si="74"/>
        <v>2.0765398750864812E-2</v>
      </c>
      <c r="Q43" s="69">
        <f t="shared" si="85"/>
        <v>0</v>
      </c>
      <c r="R43" s="69">
        <f t="shared" si="79"/>
        <v>0</v>
      </c>
      <c r="S43" s="69">
        <f t="shared" si="80"/>
        <v>0</v>
      </c>
      <c r="T43" s="69">
        <f t="shared" si="86"/>
        <v>0</v>
      </c>
      <c r="U43" s="69">
        <f t="shared" si="81"/>
        <v>0</v>
      </c>
      <c r="V43" s="69">
        <f t="shared" si="82"/>
        <v>1</v>
      </c>
      <c r="W43" s="61">
        <v>2.0765398750864812E-2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Z43" s="51" t="s">
        <v>50</v>
      </c>
      <c r="BA43" s="50">
        <v>12</v>
      </c>
      <c r="BD43" s="48">
        <v>0</v>
      </c>
      <c r="BE43" s="50">
        <v>12</v>
      </c>
      <c r="BH43" s="51" t="str">
        <f t="shared" si="87"/>
        <v>R12</v>
      </c>
      <c r="BI43" s="50">
        <v>12</v>
      </c>
      <c r="BL43" s="52">
        <v>0</v>
      </c>
      <c r="BM43" s="50">
        <v>12</v>
      </c>
      <c r="BP43" s="54">
        <v>-4.5695365620792758E-7</v>
      </c>
      <c r="BQ43" s="50">
        <v>9</v>
      </c>
      <c r="BT43" s="55">
        <v>3.6610882194739312E-2</v>
      </c>
      <c r="BU43" s="50">
        <v>18</v>
      </c>
    </row>
    <row r="44" spans="3:73" x14ac:dyDescent="0.25">
      <c r="C44" s="8" t="s">
        <v>5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66"/>
      <c r="O44" s="66"/>
      <c r="P44" s="2"/>
      <c r="Q44" s="2"/>
      <c r="R44" s="2"/>
      <c r="S44" s="2"/>
      <c r="T44" s="2"/>
      <c r="U44" s="2"/>
      <c r="V44" s="2"/>
      <c r="W44" s="11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Z44" s="51" t="s">
        <v>51</v>
      </c>
      <c r="BA44" s="50">
        <v>13</v>
      </c>
      <c r="BD44" s="48">
        <v>0</v>
      </c>
      <c r="BE44" s="50">
        <v>13</v>
      </c>
      <c r="BH44" s="51" t="str">
        <f t="shared" si="87"/>
        <v>R13</v>
      </c>
      <c r="BI44" s="50">
        <v>13</v>
      </c>
      <c r="BL44" s="52">
        <v>0</v>
      </c>
      <c r="BM44" s="50">
        <v>13</v>
      </c>
    </row>
    <row r="45" spans="3:73" x14ac:dyDescent="0.25">
      <c r="C45" s="8" t="s">
        <v>6</v>
      </c>
      <c r="D45" s="1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1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Z45" s="51" t="s">
        <v>52</v>
      </c>
      <c r="BA45" s="50">
        <v>14</v>
      </c>
      <c r="BD45" s="48">
        <v>0</v>
      </c>
      <c r="BE45" s="50">
        <v>14</v>
      </c>
      <c r="BH45" s="51" t="str">
        <f t="shared" si="87"/>
        <v>R14</v>
      </c>
      <c r="BI45" s="50">
        <v>14</v>
      </c>
      <c r="BL45" s="52">
        <v>0</v>
      </c>
      <c r="BM45" s="50">
        <v>14</v>
      </c>
    </row>
    <row r="46" spans="3:73" x14ac:dyDescent="0.25">
      <c r="C46" s="8" t="s">
        <v>23</v>
      </c>
      <c r="D46" s="1">
        <f>SQRT(((D43-D42)^2)+((D45-D44)^2))</f>
        <v>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1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Z46" s="51" t="s">
        <v>53</v>
      </c>
      <c r="BA46" s="50">
        <v>15</v>
      </c>
      <c r="BD46" s="48">
        <v>0</v>
      </c>
      <c r="BE46" s="50">
        <v>15</v>
      </c>
      <c r="BH46" s="51" t="str">
        <f t="shared" si="87"/>
        <v>R15</v>
      </c>
      <c r="BI46" s="50">
        <v>15</v>
      </c>
      <c r="BL46" s="52">
        <v>0</v>
      </c>
      <c r="BM46" s="50">
        <v>15</v>
      </c>
    </row>
    <row r="47" spans="3:73" x14ac:dyDescent="0.25">
      <c r="C47" s="8" t="s">
        <v>1</v>
      </c>
      <c r="D47" s="1">
        <f>((D43-D42)/D46)</f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1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Z47" s="51" t="s">
        <v>54</v>
      </c>
      <c r="BA47" s="50">
        <v>16</v>
      </c>
      <c r="BD47" s="48">
        <v>0</v>
      </c>
      <c r="BE47" s="50">
        <v>16</v>
      </c>
      <c r="BH47" s="51" t="str">
        <f t="shared" si="87"/>
        <v>R16</v>
      </c>
      <c r="BI47" s="50">
        <v>16</v>
      </c>
      <c r="BL47" s="52">
        <v>0</v>
      </c>
      <c r="BM47" s="50">
        <v>16</v>
      </c>
    </row>
    <row r="48" spans="3:73" ht="15.75" thickBot="1" x14ac:dyDescent="0.3">
      <c r="C48" s="12" t="s">
        <v>2</v>
      </c>
      <c r="D48" s="13">
        <f>((D45-D44)/D46)</f>
        <v>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5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Z48" s="51" t="s">
        <v>55</v>
      </c>
      <c r="BA48" s="50">
        <v>17</v>
      </c>
      <c r="BD48" s="48">
        <v>0</v>
      </c>
      <c r="BE48" s="50">
        <v>17</v>
      </c>
      <c r="BH48" s="51" t="str">
        <f t="shared" si="87"/>
        <v>R17</v>
      </c>
      <c r="BI48" s="50">
        <v>17</v>
      </c>
      <c r="BL48" s="52">
        <v>0</v>
      </c>
      <c r="BM48" s="50">
        <v>17</v>
      </c>
    </row>
    <row r="49" spans="52:76" x14ac:dyDescent="0.25">
      <c r="AZ49" s="51" t="s">
        <v>56</v>
      </c>
      <c r="BA49" s="50">
        <v>18</v>
      </c>
      <c r="BD49" s="48">
        <v>0</v>
      </c>
      <c r="BE49" s="50">
        <v>18</v>
      </c>
      <c r="BH49" s="51" t="str">
        <f t="shared" si="87"/>
        <v>R18</v>
      </c>
      <c r="BI49" s="50">
        <v>18</v>
      </c>
      <c r="BL49" s="52">
        <v>0</v>
      </c>
      <c r="BM49" s="50">
        <v>18</v>
      </c>
    </row>
    <row r="50" spans="52:76" x14ac:dyDescent="0.25">
      <c r="BP50" s="53">
        <f t="array" ref="BP50:BX58">MINVERSE(AU12:BC20)</f>
        <v>3.0780319280786141E-2</v>
      </c>
      <c r="BQ50" s="53">
        <v>5.9368050213668138E-4</v>
      </c>
      <c r="BR50" s="53">
        <v>-1.1220122804033433E-3</v>
      </c>
      <c r="BS50" s="53">
        <v>3.0510048037755744E-2</v>
      </c>
      <c r="BT50" s="53">
        <v>-9.4393383854939983E-5</v>
      </c>
      <c r="BU50" s="53">
        <v>-1.4804063969629203E-3</v>
      </c>
      <c r="BV50" s="53">
        <v>3.0407774960845891E-2</v>
      </c>
      <c r="BW50" s="53">
        <v>-4.6782265699676153E-4</v>
      </c>
      <c r="BX50" s="53">
        <v>-1.041014999396749E-3</v>
      </c>
    </row>
    <row r="51" spans="52:76" x14ac:dyDescent="0.25">
      <c r="BA51" t="s">
        <v>58</v>
      </c>
      <c r="BE51" t="s">
        <v>59</v>
      </c>
      <c r="BP51" s="53">
        <v>5.9368050213668149E-4</v>
      </c>
      <c r="BQ51" s="53">
        <v>1.1836023679028657E-3</v>
      </c>
      <c r="BR51" s="53">
        <v>-8.1416555230576421E-4</v>
      </c>
      <c r="BS51" s="53">
        <v>5.9191190189886503E-4</v>
      </c>
      <c r="BT51" s="53">
        <v>8.4407978466832358E-5</v>
      </c>
      <c r="BU51" s="53">
        <v>-4.123898356477875E-4</v>
      </c>
      <c r="BV51" s="53">
        <v>5.8946272897414148E-4</v>
      </c>
      <c r="BW51" s="53">
        <v>-4.6146339191975473E-5</v>
      </c>
      <c r="BX51" s="53">
        <v>6.7553089606251464E-5</v>
      </c>
    </row>
    <row r="52" spans="52:76" x14ac:dyDescent="0.25">
      <c r="BP52" s="53">
        <v>-1.1220122804033439E-3</v>
      </c>
      <c r="BQ52" s="53">
        <v>-8.1416555230576421E-4</v>
      </c>
      <c r="BR52" s="53">
        <v>4.8455718137487462E-3</v>
      </c>
      <c r="BS52" s="53">
        <v>-1.1046907614354518E-3</v>
      </c>
      <c r="BT52" s="53">
        <v>6.2453201683240506E-4</v>
      </c>
      <c r="BU52" s="53">
        <v>-6.3783369649806872E-4</v>
      </c>
      <c r="BV52" s="53">
        <v>-1.100223609084206E-3</v>
      </c>
      <c r="BW52" s="53">
        <v>-1.8543803470775632E-5</v>
      </c>
      <c r="BX52" s="53">
        <v>-1.0649495913531052E-4</v>
      </c>
    </row>
    <row r="53" spans="52:76" x14ac:dyDescent="0.25">
      <c r="BP53" s="53">
        <v>3.0510048037755741E-2</v>
      </c>
      <c r="BQ53" s="53">
        <v>5.9191190189886492E-4</v>
      </c>
      <c r="BR53" s="53">
        <v>-1.1046907614354511E-3</v>
      </c>
      <c r="BS53" s="53">
        <v>3.0591361071279712E-2</v>
      </c>
      <c r="BT53" s="53">
        <v>-9.2019334411012392E-5</v>
      </c>
      <c r="BU53" s="53">
        <v>-1.4872747483441031E-3</v>
      </c>
      <c r="BV53" s="53">
        <v>3.0488818654115332E-2</v>
      </c>
      <c r="BW53" s="53">
        <v>-4.6921945601751525E-4</v>
      </c>
      <c r="BX53" s="53">
        <v>-1.0443989521768482E-3</v>
      </c>
    </row>
    <row r="54" spans="52:76" x14ac:dyDescent="0.25">
      <c r="BP54" s="53">
        <v>-9.4393383854939996E-5</v>
      </c>
      <c r="BQ54" s="53">
        <v>8.4407978466832358E-5</v>
      </c>
      <c r="BR54" s="53">
        <v>6.2453201683240495E-4</v>
      </c>
      <c r="BS54" s="53">
        <v>-9.2019334411012405E-5</v>
      </c>
      <c r="BT54" s="53">
        <v>8.2464546083281585E-4</v>
      </c>
      <c r="BU54" s="53">
        <v>8.683831387076137E-5</v>
      </c>
      <c r="BV54" s="53">
        <v>-8.8711272202831345E-5</v>
      </c>
      <c r="BW54" s="53">
        <v>6.6064740422746711E-5</v>
      </c>
      <c r="BX54" s="53">
        <v>-5.6288794314669473E-4</v>
      </c>
    </row>
    <row r="55" spans="52:76" x14ac:dyDescent="0.25">
      <c r="BO55" t="s">
        <v>65</v>
      </c>
      <c r="BP55" s="53">
        <v>-1.4804063969629201E-3</v>
      </c>
      <c r="BQ55" s="53">
        <v>-4.1238983564778744E-4</v>
      </c>
      <c r="BR55" s="53">
        <v>-6.3783369649806872E-4</v>
      </c>
      <c r="BS55" s="53">
        <v>-1.4872747483441026E-3</v>
      </c>
      <c r="BT55" s="53">
        <v>8.683831387076137E-5</v>
      </c>
      <c r="BU55" s="53">
        <v>2.4730032041566439E-3</v>
      </c>
      <c r="BV55" s="53">
        <v>-1.4772398663074864E-3</v>
      </c>
      <c r="BW55" s="53">
        <v>2.9660541715343899E-4</v>
      </c>
      <c r="BX55" s="53">
        <v>-9.0207431823572271E-4</v>
      </c>
    </row>
    <row r="56" spans="52:76" x14ac:dyDescent="0.25">
      <c r="BP56" s="53">
        <v>3.0407774960845894E-2</v>
      </c>
      <c r="BQ56" s="53">
        <v>5.8946272897414159E-4</v>
      </c>
      <c r="BR56" s="53">
        <v>-1.1002236090842058E-3</v>
      </c>
      <c r="BS56" s="53">
        <v>3.0488818654115332E-2</v>
      </c>
      <c r="BT56" s="53">
        <v>-8.8711272202831291E-5</v>
      </c>
      <c r="BU56" s="53">
        <v>-1.4772398663074864E-3</v>
      </c>
      <c r="BV56" s="53">
        <v>3.082838393742993E-2</v>
      </c>
      <c r="BW56" s="53">
        <v>-4.7118103270370003E-4</v>
      </c>
      <c r="BX56" s="53">
        <v>-1.0688049576126288E-3</v>
      </c>
    </row>
    <row r="57" spans="52:76" x14ac:dyDescent="0.25">
      <c r="BP57" s="53">
        <v>-4.6782265699676153E-4</v>
      </c>
      <c r="BQ57" s="53">
        <v>-4.6146339191975473E-5</v>
      </c>
      <c r="BR57" s="53">
        <v>-1.8543803470775642E-5</v>
      </c>
      <c r="BS57" s="53">
        <v>-4.6921945601751514E-4</v>
      </c>
      <c r="BT57" s="53">
        <v>6.6064740422746725E-5</v>
      </c>
      <c r="BU57" s="53">
        <v>2.9660541715343899E-4</v>
      </c>
      <c r="BV57" s="53">
        <v>-4.7118103270369992E-4</v>
      </c>
      <c r="BW57" s="53">
        <v>1.2080600186283133E-3</v>
      </c>
      <c r="BX57" s="53">
        <v>6.829641679226751E-4</v>
      </c>
    </row>
    <row r="58" spans="52:76" x14ac:dyDescent="0.25">
      <c r="BP58" s="53">
        <v>-1.0410149993967492E-3</v>
      </c>
      <c r="BQ58" s="53">
        <v>6.7553089606251464E-5</v>
      </c>
      <c r="BR58" s="53">
        <v>-1.0649495913531054E-4</v>
      </c>
      <c r="BS58" s="53">
        <v>-1.0443989521768484E-3</v>
      </c>
      <c r="BT58" s="53">
        <v>-5.6288794314669484E-4</v>
      </c>
      <c r="BU58" s="53">
        <v>-9.0207431823572271E-4</v>
      </c>
      <c r="BV58" s="53">
        <v>-1.0688049576126288E-3</v>
      </c>
      <c r="BW58" s="53">
        <v>6.829641679226751E-4</v>
      </c>
      <c r="BX58" s="53">
        <v>5.3017000536834053E-3</v>
      </c>
    </row>
  </sheetData>
  <mergeCells count="41">
    <mergeCell ref="AI3:AI4"/>
    <mergeCell ref="AJ3:AJ4"/>
    <mergeCell ref="AI19:AI20"/>
    <mergeCell ref="AJ19:AJ20"/>
    <mergeCell ref="F36:L36"/>
    <mergeCell ref="C3:D3"/>
    <mergeCell ref="C19:D19"/>
    <mergeCell ref="C36:D36"/>
    <mergeCell ref="AB3:AH3"/>
    <mergeCell ref="AB19:AH19"/>
    <mergeCell ref="F19:L19"/>
    <mergeCell ref="F3:L3"/>
    <mergeCell ref="Y3:Z3"/>
    <mergeCell ref="Y19:Z19"/>
    <mergeCell ref="M3:M4"/>
    <mergeCell ref="N3:N4"/>
    <mergeCell ref="M19:M20"/>
    <mergeCell ref="N19:N20"/>
    <mergeCell ref="M36:M37"/>
    <mergeCell ref="N36:N37"/>
    <mergeCell ref="O19:O20"/>
    <mergeCell ref="P19:P20"/>
    <mergeCell ref="Q19:V20"/>
    <mergeCell ref="W19:W20"/>
    <mergeCell ref="AU10:BM10"/>
    <mergeCell ref="AL3:AL4"/>
    <mergeCell ref="AM3:AR4"/>
    <mergeCell ref="AS3:AS4"/>
    <mergeCell ref="O36:O37"/>
    <mergeCell ref="P36:P37"/>
    <mergeCell ref="Q36:V37"/>
    <mergeCell ref="W36:W37"/>
    <mergeCell ref="AL19:AL20"/>
    <mergeCell ref="AM19:AR20"/>
    <mergeCell ref="AS19:AS20"/>
    <mergeCell ref="AK19:AK20"/>
    <mergeCell ref="O3:O4"/>
    <mergeCell ref="AK3:AK4"/>
    <mergeCell ref="P3:P4"/>
    <mergeCell ref="W3:W4"/>
    <mergeCell ref="Q3:V4"/>
  </mergeCells>
  <pageMargins left="0.7" right="0.7" top="0.75" bottom="0.75" header="0.3" footer="0.3"/>
  <pageSetup paperSize="9" orientation="portrait" r:id="rId1"/>
  <ignoredErrors>
    <ignoredError sqref="I6:J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4"/>
  <sheetViews>
    <sheetView topLeftCell="K1" zoomScale="69" zoomScaleNormal="69" workbookViewId="0">
      <selection activeCell="AH27" sqref="AH27"/>
    </sheetView>
  </sheetViews>
  <sheetFormatPr baseColWidth="10" defaultColWidth="11.42578125" defaultRowHeight="15" x14ac:dyDescent="0.25"/>
  <cols>
    <col min="17" max="17" width="13.28515625" bestFit="1" customWidth="1"/>
    <col min="18" max="18" width="11.7109375" bestFit="1" customWidth="1"/>
    <col min="19" max="19" width="13.28515625" bestFit="1" customWidth="1"/>
    <col min="20" max="20" width="11.7109375" bestFit="1" customWidth="1"/>
    <col min="26" max="26" width="16.140625" bestFit="1" customWidth="1"/>
    <col min="27" max="30" width="15" bestFit="1" customWidth="1"/>
    <col min="31" max="31" width="11.5703125" bestFit="1" customWidth="1"/>
    <col min="32" max="32" width="16.140625" bestFit="1" customWidth="1"/>
    <col min="36" max="36" width="16.140625" bestFit="1" customWidth="1"/>
  </cols>
  <sheetData>
    <row r="1" spans="2:36" ht="15.75" thickBot="1" x14ac:dyDescent="0.3"/>
    <row r="2" spans="2:36" x14ac:dyDescent="0.25">
      <c r="B2" s="74" t="s">
        <v>15</v>
      </c>
      <c r="C2" s="75"/>
      <c r="D2" s="7"/>
      <c r="E2" s="7"/>
      <c r="F2" s="76" t="s">
        <v>8</v>
      </c>
      <c r="G2" s="76"/>
      <c r="H2" s="76"/>
      <c r="I2" s="76"/>
      <c r="J2" s="77"/>
      <c r="K2" s="3"/>
      <c r="L2" s="3"/>
      <c r="M2" s="74" t="s">
        <v>15</v>
      </c>
      <c r="N2" s="75"/>
      <c r="O2" s="7"/>
      <c r="P2" s="7"/>
      <c r="Q2" s="76" t="s">
        <v>12</v>
      </c>
      <c r="R2" s="76"/>
      <c r="S2" s="76"/>
      <c r="T2" s="76"/>
      <c r="U2" s="77"/>
    </row>
    <row r="3" spans="2:36" x14ac:dyDescent="0.25">
      <c r="B3" s="8" t="s">
        <v>17</v>
      </c>
      <c r="C3" s="1">
        <v>1000</v>
      </c>
      <c r="D3" s="2"/>
      <c r="E3" s="2"/>
      <c r="F3" s="24">
        <v>8</v>
      </c>
      <c r="G3" s="24">
        <v>7</v>
      </c>
      <c r="H3" s="24">
        <v>9</v>
      </c>
      <c r="I3" s="24">
        <v>10</v>
      </c>
      <c r="J3" s="9"/>
      <c r="K3" s="3"/>
      <c r="L3" s="3"/>
      <c r="M3" s="8" t="s">
        <v>17</v>
      </c>
      <c r="N3" s="1">
        <v>750</v>
      </c>
      <c r="O3" s="2"/>
      <c r="P3" s="2"/>
      <c r="Q3" s="24">
        <v>3</v>
      </c>
      <c r="R3" s="24">
        <v>4</v>
      </c>
      <c r="S3" s="24">
        <v>1</v>
      </c>
      <c r="T3" s="24">
        <v>2</v>
      </c>
      <c r="U3" s="9"/>
    </row>
    <row r="4" spans="2:36" x14ac:dyDescent="0.25">
      <c r="B4" s="8" t="s">
        <v>16</v>
      </c>
      <c r="C4" s="1">
        <v>200</v>
      </c>
      <c r="D4" s="2"/>
      <c r="E4" s="2"/>
      <c r="F4" s="1">
        <f>((C10^2)*C12)</f>
        <v>0</v>
      </c>
      <c r="G4" s="1">
        <f>((C10*C11)*C12)</f>
        <v>0</v>
      </c>
      <c r="H4" s="1">
        <f>((-(C10^2))*C12)</f>
        <v>0</v>
      </c>
      <c r="I4" s="1">
        <f>((-(C10*C11))*C12)</f>
        <v>0</v>
      </c>
      <c r="J4" s="25">
        <v>8</v>
      </c>
      <c r="K4" s="3"/>
      <c r="L4" s="3"/>
      <c r="M4" s="8" t="s">
        <v>16</v>
      </c>
      <c r="N4" s="1">
        <v>200</v>
      </c>
      <c r="O4" s="2"/>
      <c r="P4" s="2"/>
      <c r="Q4" s="1">
        <f>((N10^2)*N12)</f>
        <v>0</v>
      </c>
      <c r="R4" s="1">
        <f>((N10*N11)*N12)</f>
        <v>0</v>
      </c>
      <c r="S4" s="1">
        <f>((-(N10^2))*N12)</f>
        <v>0</v>
      </c>
      <c r="T4" s="1">
        <f>((-(N10*N11))*N12)</f>
        <v>0</v>
      </c>
      <c r="U4" s="25">
        <v>3</v>
      </c>
    </row>
    <row r="5" spans="2:36" x14ac:dyDescent="0.25">
      <c r="B5" s="8" t="s">
        <v>3</v>
      </c>
      <c r="C5" s="1">
        <v>0</v>
      </c>
      <c r="D5" s="2"/>
      <c r="E5" s="2"/>
      <c r="F5" s="1">
        <f>((C10*C11)*C12)</f>
        <v>0</v>
      </c>
      <c r="G5" s="1">
        <f>((C11^2)*C12)</f>
        <v>50</v>
      </c>
      <c r="H5" s="1">
        <f>((-(C10*C11))*C12)</f>
        <v>0</v>
      </c>
      <c r="I5" s="1">
        <f>((-(C11^2))*C12)</f>
        <v>-50</v>
      </c>
      <c r="J5" s="25">
        <v>7</v>
      </c>
      <c r="K5" s="3"/>
      <c r="L5" s="3"/>
      <c r="M5" s="8" t="s">
        <v>3</v>
      </c>
      <c r="N5" s="1">
        <v>5000</v>
      </c>
      <c r="O5" s="2"/>
      <c r="P5" s="2"/>
      <c r="Q5" s="1">
        <f>((N10*N11)*N12)</f>
        <v>0</v>
      </c>
      <c r="R5" s="1">
        <f>((N11^2)*N12)</f>
        <v>37.5</v>
      </c>
      <c r="S5" s="1">
        <f>((-(N10*N11))*N12)</f>
        <v>0</v>
      </c>
      <c r="T5" s="1">
        <f>((-(N11^2))*N12)</f>
        <v>-37.5</v>
      </c>
      <c r="U5" s="25">
        <v>4</v>
      </c>
    </row>
    <row r="6" spans="2:36" x14ac:dyDescent="0.25">
      <c r="B6" s="8" t="s">
        <v>4</v>
      </c>
      <c r="C6" s="1">
        <v>0</v>
      </c>
      <c r="D6" s="2"/>
      <c r="E6" s="2"/>
      <c r="F6" s="1">
        <f>((-(C10^2))*C12)</f>
        <v>0</v>
      </c>
      <c r="G6" s="1">
        <f>((-(C10*C11))*C12)</f>
        <v>0</v>
      </c>
      <c r="H6" s="1">
        <f>((C10^2)*C12)</f>
        <v>0</v>
      </c>
      <c r="I6" s="1">
        <f>((C10*C11)*C12)</f>
        <v>0</v>
      </c>
      <c r="J6" s="25">
        <v>9</v>
      </c>
      <c r="K6" s="3"/>
      <c r="L6" s="3"/>
      <c r="M6" s="8" t="s">
        <v>4</v>
      </c>
      <c r="N6" s="1">
        <v>5000</v>
      </c>
      <c r="O6" s="2"/>
      <c r="P6" s="2"/>
      <c r="Q6" s="1">
        <f>((-(N10^2))*N12)</f>
        <v>0</v>
      </c>
      <c r="R6" s="1">
        <f>((-(N10*N11))*N12)</f>
        <v>0</v>
      </c>
      <c r="S6" s="1">
        <f>((N10^2)*N12)</f>
        <v>0</v>
      </c>
      <c r="T6" s="1">
        <f>((N10*N11)*N12)</f>
        <v>0</v>
      </c>
      <c r="U6" s="25">
        <v>1</v>
      </c>
    </row>
    <row r="7" spans="2:36" x14ac:dyDescent="0.25">
      <c r="B7" s="8" t="s">
        <v>5</v>
      </c>
      <c r="C7" s="1">
        <v>0</v>
      </c>
      <c r="D7" s="2"/>
      <c r="E7" s="2"/>
      <c r="F7" s="1">
        <f>((-(C10*C11))*C12)</f>
        <v>0</v>
      </c>
      <c r="G7" s="1">
        <f>((-(C11^2))*C12)</f>
        <v>-50</v>
      </c>
      <c r="H7" s="1">
        <f>((C10*C11)*C12)</f>
        <v>0</v>
      </c>
      <c r="I7" s="1">
        <f>((C11^2)*C12)</f>
        <v>50</v>
      </c>
      <c r="J7" s="25">
        <v>10</v>
      </c>
      <c r="K7" s="3"/>
      <c r="L7" s="3"/>
      <c r="M7" s="8" t="s">
        <v>5</v>
      </c>
      <c r="N7" s="1">
        <v>0</v>
      </c>
      <c r="O7" s="2"/>
      <c r="P7" s="2"/>
      <c r="Q7" s="1">
        <f>((-(N10*N11))*N12)</f>
        <v>0</v>
      </c>
      <c r="R7" s="1">
        <f>((-(N11^2))*N12)</f>
        <v>-37.5</v>
      </c>
      <c r="S7" s="1">
        <f>((N10*N11)*N12)</f>
        <v>0</v>
      </c>
      <c r="T7" s="1">
        <f>((N11^2)*N12)</f>
        <v>37.5</v>
      </c>
      <c r="U7" s="25">
        <v>2</v>
      </c>
    </row>
    <row r="8" spans="2:36" x14ac:dyDescent="0.25">
      <c r="B8" s="8" t="s">
        <v>6</v>
      </c>
      <c r="C8" s="1">
        <v>4000</v>
      </c>
      <c r="D8" s="2"/>
      <c r="E8" s="2"/>
      <c r="F8" s="2"/>
      <c r="G8" s="2"/>
      <c r="H8" s="2"/>
      <c r="I8" s="2"/>
      <c r="J8" s="11"/>
      <c r="M8" s="8" t="s">
        <v>6</v>
      </c>
      <c r="N8" s="1">
        <v>4000</v>
      </c>
      <c r="O8" s="2"/>
      <c r="P8" s="2"/>
      <c r="Q8" s="2"/>
      <c r="R8" s="2"/>
      <c r="S8" s="2"/>
      <c r="T8" s="2"/>
      <c r="U8" s="11"/>
      <c r="Z8" s="78" t="s">
        <v>18</v>
      </c>
      <c r="AA8" s="78"/>
      <c r="AB8" s="78"/>
      <c r="AC8" s="78"/>
      <c r="AD8" s="78"/>
      <c r="AE8" s="78"/>
      <c r="AF8" s="78"/>
      <c r="AG8" s="78"/>
      <c r="AH8" s="78"/>
      <c r="AI8" s="78"/>
      <c r="AJ8" s="78"/>
    </row>
    <row r="9" spans="2:36" x14ac:dyDescent="0.25">
      <c r="B9" s="8" t="s">
        <v>0</v>
      </c>
      <c r="C9" s="1">
        <f>SQRT(((C6-C5)^2)+((C8-C7)^2))</f>
        <v>4000</v>
      </c>
      <c r="D9" s="2"/>
      <c r="E9" s="2"/>
      <c r="F9" s="2"/>
      <c r="G9" s="2"/>
      <c r="H9" s="2"/>
      <c r="I9" s="2"/>
      <c r="J9" s="11"/>
      <c r="M9" s="8" t="s">
        <v>0</v>
      </c>
      <c r="N9" s="1">
        <f>SQRT(((N6-N5)^2)+((N8-N7)^2))</f>
        <v>4000</v>
      </c>
      <c r="O9" s="2"/>
      <c r="P9" s="2"/>
      <c r="Q9" s="2"/>
      <c r="R9" s="2"/>
      <c r="S9" s="2"/>
      <c r="T9" s="2"/>
      <c r="U9" s="11"/>
      <c r="Z9" s="17">
        <v>1</v>
      </c>
      <c r="AA9" s="17">
        <v>2</v>
      </c>
      <c r="AB9" s="17">
        <v>3</v>
      </c>
      <c r="AC9" s="17">
        <v>4</v>
      </c>
      <c r="AD9" s="17">
        <v>5</v>
      </c>
      <c r="AE9" s="17">
        <v>6</v>
      </c>
      <c r="AF9" s="17">
        <v>7</v>
      </c>
      <c r="AG9" s="17">
        <v>8</v>
      </c>
      <c r="AH9" s="17">
        <v>9</v>
      </c>
      <c r="AI9" s="17">
        <v>10</v>
      </c>
      <c r="AJ9" s="18"/>
    </row>
    <row r="10" spans="2:36" x14ac:dyDescent="0.25">
      <c r="B10" s="8" t="s">
        <v>1</v>
      </c>
      <c r="C10" s="1">
        <f>((C6-C5)/C9)</f>
        <v>0</v>
      </c>
      <c r="D10" s="2"/>
      <c r="E10" s="2"/>
      <c r="F10" s="3"/>
      <c r="G10" s="3"/>
      <c r="H10" s="3"/>
      <c r="I10" s="3"/>
      <c r="J10" s="11"/>
      <c r="K10" s="3"/>
      <c r="L10" s="3"/>
      <c r="M10" s="8" t="s">
        <v>1</v>
      </c>
      <c r="N10" s="1">
        <f>((N6-N5)/N9)</f>
        <v>0</v>
      </c>
      <c r="O10" s="2"/>
      <c r="P10" s="2"/>
      <c r="Q10" s="3"/>
      <c r="R10" s="3"/>
      <c r="S10" s="3"/>
      <c r="T10" s="3"/>
      <c r="U10" s="11"/>
      <c r="Z10" s="28">
        <f>(H20+H34+S6+S20)</f>
        <v>68.684185538592018</v>
      </c>
      <c r="AA10" s="28">
        <f>(I20+I34+T6+T20)</f>
        <v>-7.7726515691263849</v>
      </c>
      <c r="AB10" s="28">
        <f>(Q6)</f>
        <v>0</v>
      </c>
      <c r="AC10" s="28">
        <f>R6</f>
        <v>0</v>
      </c>
      <c r="AD10" s="28">
        <f>(Q20)</f>
        <v>-14.399999999999999</v>
      </c>
      <c r="AE10" s="28">
        <f>R20</f>
        <v>19.2</v>
      </c>
      <c r="AF10" s="28">
        <f>G20</f>
        <v>-11.427348430873614</v>
      </c>
      <c r="AG10" s="31">
        <f>F20</f>
        <v>-14.28418553859202</v>
      </c>
      <c r="AH10" s="31">
        <f>F34</f>
        <v>-40</v>
      </c>
      <c r="AI10" s="31">
        <f>G34</f>
        <v>0</v>
      </c>
      <c r="AJ10" s="17">
        <v>1</v>
      </c>
    </row>
    <row r="11" spans="2:36" x14ac:dyDescent="0.25">
      <c r="B11" s="8" t="s">
        <v>2</v>
      </c>
      <c r="C11" s="1">
        <f>((C8-C7)/C9)</f>
        <v>1</v>
      </c>
      <c r="D11" s="2"/>
      <c r="E11" s="2"/>
      <c r="F11" s="4"/>
      <c r="G11" s="4"/>
      <c r="H11" s="4"/>
      <c r="I11" s="4"/>
      <c r="J11" s="11"/>
      <c r="K11" s="4"/>
      <c r="L11" s="4"/>
      <c r="M11" s="8" t="s">
        <v>2</v>
      </c>
      <c r="N11" s="1">
        <f>((N8-N7)/N9)</f>
        <v>1</v>
      </c>
      <c r="O11" s="2"/>
      <c r="P11" s="2"/>
      <c r="Q11" s="4"/>
      <c r="R11" s="4"/>
      <c r="S11" s="4"/>
      <c r="T11" s="4"/>
      <c r="U11" s="11"/>
      <c r="Z11" s="28">
        <f>(H21+H35+S7+S21)</f>
        <v>-7.7726515691263849</v>
      </c>
      <c r="AA11" s="28">
        <f>(I21+I35+T7+T21)</f>
        <v>72.241878744698894</v>
      </c>
      <c r="AB11" s="28">
        <f>(Q7)</f>
        <v>0</v>
      </c>
      <c r="AC11" s="28">
        <f>R7</f>
        <v>-37.5</v>
      </c>
      <c r="AD11" s="28">
        <f>Q21</f>
        <v>19.2</v>
      </c>
      <c r="AE11" s="28">
        <f>R21</f>
        <v>-25.600000000000005</v>
      </c>
      <c r="AF11" s="28">
        <f>G21</f>
        <v>-9.1418787446988912</v>
      </c>
      <c r="AG11" s="31">
        <f>F21</f>
        <v>-11.427348430873614</v>
      </c>
      <c r="AH11" s="31">
        <f>F35</f>
        <v>0</v>
      </c>
      <c r="AI11" s="31">
        <f>G35</f>
        <v>0</v>
      </c>
      <c r="AJ11" s="17">
        <v>2</v>
      </c>
    </row>
    <row r="12" spans="2:36" ht="15.75" thickBot="1" x14ac:dyDescent="0.3">
      <c r="B12" s="12" t="s">
        <v>7</v>
      </c>
      <c r="C12" s="13">
        <f>((C3*C4)/C9)</f>
        <v>50</v>
      </c>
      <c r="D12" s="14"/>
      <c r="E12" s="14"/>
      <c r="F12" s="14"/>
      <c r="G12" s="14"/>
      <c r="H12" s="14"/>
      <c r="I12" s="14"/>
      <c r="J12" s="15"/>
      <c r="K12" s="2"/>
      <c r="L12" s="2"/>
      <c r="M12" s="12" t="s">
        <v>7</v>
      </c>
      <c r="N12" s="13">
        <f>((N3*N4)/N9)</f>
        <v>37.5</v>
      </c>
      <c r="O12" s="14"/>
      <c r="P12" s="14"/>
      <c r="Q12" s="14"/>
      <c r="R12" s="14"/>
      <c r="S12" s="14"/>
      <c r="T12" s="14"/>
      <c r="U12" s="15"/>
      <c r="Z12" s="28">
        <v>0</v>
      </c>
      <c r="AA12" s="28">
        <f>(T4)</f>
        <v>0</v>
      </c>
      <c r="AB12" s="28">
        <f>(H48+Q4+Q32)</f>
        <v>106.66666666666667</v>
      </c>
      <c r="AC12" s="28">
        <f>I48+R4+R32</f>
        <v>0</v>
      </c>
      <c r="AD12" s="28">
        <f>S32</f>
        <v>-66.666666666666671</v>
      </c>
      <c r="AE12" s="28">
        <f>T32</f>
        <v>0</v>
      </c>
      <c r="AF12" s="28">
        <f>G48</f>
        <v>0</v>
      </c>
      <c r="AG12" s="31">
        <f>F48</f>
        <v>-40</v>
      </c>
      <c r="AH12" s="31">
        <v>0</v>
      </c>
      <c r="AI12" s="31">
        <v>0</v>
      </c>
      <c r="AJ12" s="17">
        <v>3</v>
      </c>
    </row>
    <row r="13" spans="2:36" x14ac:dyDescent="0.25">
      <c r="F13" s="2"/>
      <c r="G13" s="2"/>
      <c r="H13" s="2"/>
      <c r="I13" s="2"/>
      <c r="J13" s="2"/>
      <c r="K13" s="2"/>
      <c r="L13" s="2"/>
      <c r="M13" s="2"/>
      <c r="N13" s="2"/>
      <c r="Z13" s="28">
        <f>(S5)</f>
        <v>0</v>
      </c>
      <c r="AA13" s="28">
        <f>(T5)</f>
        <v>-37.5</v>
      </c>
      <c r="AB13" s="28">
        <f>(H49+Q5+Q33)</f>
        <v>0</v>
      </c>
      <c r="AC13" s="28">
        <f>I49+R5+R33</f>
        <v>37.5</v>
      </c>
      <c r="AD13" s="28">
        <f>S33</f>
        <v>0</v>
      </c>
      <c r="AE13" s="28">
        <f>T33</f>
        <v>0</v>
      </c>
      <c r="AF13" s="28">
        <f>G49</f>
        <v>0</v>
      </c>
      <c r="AG13" s="31">
        <f>F49</f>
        <v>0</v>
      </c>
      <c r="AH13" s="31">
        <v>0</v>
      </c>
      <c r="AI13" s="31">
        <v>0</v>
      </c>
      <c r="AJ13" s="17">
        <v>4</v>
      </c>
    </row>
    <row r="14" spans="2:36" x14ac:dyDescent="0.25">
      <c r="F14" s="2"/>
      <c r="G14" s="2"/>
      <c r="H14" s="2"/>
      <c r="I14" s="2"/>
      <c r="J14" s="2"/>
      <c r="K14" s="2"/>
      <c r="L14" s="2"/>
      <c r="M14" s="2"/>
      <c r="N14" s="2"/>
      <c r="Y14" s="27" t="s">
        <v>25</v>
      </c>
      <c r="Z14" s="28">
        <f>(S18)</f>
        <v>-14.399999999999999</v>
      </c>
      <c r="AA14" s="28">
        <f>(T18)</f>
        <v>19.2</v>
      </c>
      <c r="AB14" s="28">
        <f>(Q34)</f>
        <v>-66.666666666666671</v>
      </c>
      <c r="AC14" s="28">
        <f>R34</f>
        <v>0</v>
      </c>
      <c r="AD14" s="28">
        <f>Q18+S34</f>
        <v>81.066666666666663</v>
      </c>
      <c r="AE14" s="28">
        <f>R18+T34</f>
        <v>-19.2</v>
      </c>
      <c r="AF14" s="28">
        <v>0</v>
      </c>
      <c r="AG14" s="31">
        <v>0</v>
      </c>
      <c r="AH14" s="31">
        <v>0</v>
      </c>
      <c r="AI14" s="31">
        <v>0</v>
      </c>
      <c r="AJ14" s="17">
        <v>5</v>
      </c>
    </row>
    <row r="15" spans="2:36" ht="15.75" thickBot="1" x14ac:dyDescent="0.3">
      <c r="F15" s="2"/>
      <c r="G15" s="2"/>
      <c r="H15" s="2"/>
      <c r="I15" s="2"/>
      <c r="J15" s="2"/>
      <c r="K15" s="2"/>
      <c r="L15" s="2"/>
      <c r="M15" s="2"/>
      <c r="N15" s="2"/>
      <c r="Z15" s="28">
        <f>(S19)</f>
        <v>19.2</v>
      </c>
      <c r="AA15" s="28">
        <f>(T19)</f>
        <v>-25.600000000000005</v>
      </c>
      <c r="AB15" s="28">
        <f>(Q35)</f>
        <v>0</v>
      </c>
      <c r="AC15" s="28">
        <f>R35</f>
        <v>0</v>
      </c>
      <c r="AD15" s="28">
        <f>Q19+S35</f>
        <v>-19.2</v>
      </c>
      <c r="AE15" s="28">
        <f>R19+T35</f>
        <v>25.600000000000005</v>
      </c>
      <c r="AF15" s="28">
        <v>0</v>
      </c>
      <c r="AG15" s="31">
        <v>0</v>
      </c>
      <c r="AH15" s="31">
        <v>0</v>
      </c>
      <c r="AI15" s="31">
        <v>0</v>
      </c>
      <c r="AJ15" s="17">
        <v>6</v>
      </c>
    </row>
    <row r="16" spans="2:36" x14ac:dyDescent="0.25">
      <c r="B16" s="74" t="s">
        <v>15</v>
      </c>
      <c r="C16" s="75"/>
      <c r="D16" s="7"/>
      <c r="E16" s="7"/>
      <c r="F16" s="76" t="s">
        <v>9</v>
      </c>
      <c r="G16" s="76"/>
      <c r="H16" s="76"/>
      <c r="I16" s="76"/>
      <c r="J16" s="77"/>
      <c r="K16" s="2"/>
      <c r="L16" s="2"/>
      <c r="M16" s="74" t="s">
        <v>15</v>
      </c>
      <c r="N16" s="75"/>
      <c r="O16" s="7"/>
      <c r="P16" s="7"/>
      <c r="Q16" s="76" t="s">
        <v>13</v>
      </c>
      <c r="R16" s="76"/>
      <c r="S16" s="76"/>
      <c r="T16" s="76"/>
      <c r="U16" s="77"/>
      <c r="Z16" s="28">
        <f>(H19)</f>
        <v>-11.427348430873614</v>
      </c>
      <c r="AA16" s="28">
        <f>(I19)</f>
        <v>-9.1418787446988912</v>
      </c>
      <c r="AB16" s="28">
        <f>(H47)</f>
        <v>0</v>
      </c>
      <c r="AC16" s="28">
        <f>I47</f>
        <v>0</v>
      </c>
      <c r="AD16" s="28">
        <v>0</v>
      </c>
      <c r="AE16" s="28">
        <v>0</v>
      </c>
      <c r="AF16" s="28">
        <f>G5+G19+G47</f>
        <v>59.141878744698893</v>
      </c>
      <c r="AG16" s="31">
        <f>F5+F47+F19</f>
        <v>11.427348430873614</v>
      </c>
      <c r="AH16" s="31">
        <f>H5</f>
        <v>0</v>
      </c>
      <c r="AI16" s="31">
        <f>I5</f>
        <v>-50</v>
      </c>
      <c r="AJ16" s="17">
        <v>7</v>
      </c>
    </row>
    <row r="17" spans="2:39" x14ac:dyDescent="0.25">
      <c r="B17" s="8" t="s">
        <v>17</v>
      </c>
      <c r="C17" s="1">
        <v>750</v>
      </c>
      <c r="D17" s="2"/>
      <c r="E17" s="2"/>
      <c r="F17" s="24">
        <v>8</v>
      </c>
      <c r="G17" s="24">
        <v>7</v>
      </c>
      <c r="H17" s="24">
        <v>1</v>
      </c>
      <c r="I17" s="24">
        <v>2</v>
      </c>
      <c r="J17" s="9"/>
      <c r="K17" s="2"/>
      <c r="L17" s="2"/>
      <c r="M17" s="8" t="s">
        <v>17</v>
      </c>
      <c r="N17" s="1">
        <v>1000</v>
      </c>
      <c r="O17" s="2"/>
      <c r="P17" s="2"/>
      <c r="Q17" s="24">
        <v>5</v>
      </c>
      <c r="R17" s="24">
        <v>6</v>
      </c>
      <c r="S17" s="24">
        <v>1</v>
      </c>
      <c r="T17" s="24">
        <v>2</v>
      </c>
      <c r="U17" s="9"/>
      <c r="Z17" s="34">
        <f>(H18)</f>
        <v>-14.28418553859202</v>
      </c>
      <c r="AA17" s="34">
        <f>(I18)</f>
        <v>-11.427348430873614</v>
      </c>
      <c r="AB17" s="34">
        <f>(H46)</f>
        <v>-40</v>
      </c>
      <c r="AC17" s="34">
        <f>I46</f>
        <v>0</v>
      </c>
      <c r="AD17" s="34">
        <v>0</v>
      </c>
      <c r="AE17" s="34">
        <v>0</v>
      </c>
      <c r="AF17" s="34">
        <f>G4+G18+G46</f>
        <v>11.427348430873614</v>
      </c>
      <c r="AG17" s="35">
        <f>F4+F18+F46</f>
        <v>54.28418553859202</v>
      </c>
      <c r="AH17" s="35">
        <f>H4</f>
        <v>0</v>
      </c>
      <c r="AI17" s="35">
        <f>I4</f>
        <v>0</v>
      </c>
      <c r="AJ17" s="17">
        <v>8</v>
      </c>
    </row>
    <row r="18" spans="2:39" x14ac:dyDescent="0.25">
      <c r="B18" s="8" t="s">
        <v>16</v>
      </c>
      <c r="C18" s="1">
        <v>200</v>
      </c>
      <c r="D18" s="2"/>
      <c r="E18" s="2"/>
      <c r="F18" s="1">
        <f>((C24^2)*C26)</f>
        <v>14.28418553859202</v>
      </c>
      <c r="G18" s="1">
        <f>((C24*C25)*C26)</f>
        <v>11.427348430873614</v>
      </c>
      <c r="H18" s="1">
        <f>((-(C24^2))*C26)</f>
        <v>-14.28418553859202</v>
      </c>
      <c r="I18" s="1">
        <f>((-(C24*C25))*C26)</f>
        <v>-11.427348430873614</v>
      </c>
      <c r="J18" s="25">
        <v>8</v>
      </c>
      <c r="K18" s="3"/>
      <c r="L18" s="3"/>
      <c r="M18" s="8" t="s">
        <v>16</v>
      </c>
      <c r="N18" s="1">
        <v>200</v>
      </c>
      <c r="O18" s="2"/>
      <c r="P18" s="2"/>
      <c r="Q18" s="1">
        <f>((N24^2)*N26)</f>
        <v>14.399999999999999</v>
      </c>
      <c r="R18" s="1">
        <f>((N24*N25)*N26)</f>
        <v>-19.2</v>
      </c>
      <c r="S18" s="1">
        <f>((-(N24^2))*N26)</f>
        <v>-14.399999999999999</v>
      </c>
      <c r="T18" s="1">
        <f>((-(N24*N25))*N26)</f>
        <v>19.2</v>
      </c>
      <c r="U18" s="25">
        <v>5</v>
      </c>
      <c r="Z18" s="34">
        <f>H32</f>
        <v>-40</v>
      </c>
      <c r="AA18" s="34">
        <f>I32</f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f>G6</f>
        <v>0</v>
      </c>
      <c r="AG18" s="35">
        <f>F6</f>
        <v>0</v>
      </c>
      <c r="AH18" s="35">
        <f>H6+F32</f>
        <v>40</v>
      </c>
      <c r="AI18" s="35">
        <f>I6+G32</f>
        <v>0</v>
      </c>
      <c r="AJ18" s="17">
        <v>9</v>
      </c>
    </row>
    <row r="19" spans="2:39" x14ac:dyDescent="0.25">
      <c r="B19" s="8" t="s">
        <v>3</v>
      </c>
      <c r="C19" s="1">
        <v>0</v>
      </c>
      <c r="D19" s="2"/>
      <c r="E19" s="2"/>
      <c r="F19" s="1">
        <f>((C24*C25)*C26)</f>
        <v>11.427348430873614</v>
      </c>
      <c r="G19" s="1">
        <f>((C25^2)*C26)</f>
        <v>9.1418787446988912</v>
      </c>
      <c r="H19" s="1">
        <f>((-(C24*C25))*C26)</f>
        <v>-11.427348430873614</v>
      </c>
      <c r="I19" s="1">
        <f>((-(C25^2))*C26)</f>
        <v>-9.1418787446988912</v>
      </c>
      <c r="J19" s="25">
        <v>7</v>
      </c>
      <c r="K19" s="4"/>
      <c r="L19" s="4"/>
      <c r="M19" s="8" t="s">
        <v>3</v>
      </c>
      <c r="N19" s="1">
        <v>8000</v>
      </c>
      <c r="O19" s="2"/>
      <c r="P19" s="2"/>
      <c r="Q19" s="1">
        <f>((N24*N25)*N26)</f>
        <v>-19.2</v>
      </c>
      <c r="R19" s="1">
        <f>((N25^2)*N26)</f>
        <v>25.600000000000005</v>
      </c>
      <c r="S19" s="1">
        <f>((-(N24*N25))*N26)</f>
        <v>19.2</v>
      </c>
      <c r="T19" s="1">
        <f>((-(N25^2))*N26)</f>
        <v>-25.600000000000005</v>
      </c>
      <c r="U19" s="25">
        <v>6</v>
      </c>
      <c r="Z19" s="34">
        <f>H33</f>
        <v>0</v>
      </c>
      <c r="AA19" s="34">
        <f>I33</f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f>G7</f>
        <v>-50</v>
      </c>
      <c r="AG19" s="35">
        <f>F7</f>
        <v>0</v>
      </c>
      <c r="AH19" s="35">
        <f>H7+F33</f>
        <v>0</v>
      </c>
      <c r="AI19" s="35">
        <f>I7+G35</f>
        <v>50</v>
      </c>
      <c r="AJ19" s="17">
        <v>10</v>
      </c>
    </row>
    <row r="20" spans="2:39" x14ac:dyDescent="0.25">
      <c r="B20" s="8" t="s">
        <v>4</v>
      </c>
      <c r="C20" s="1">
        <v>5000</v>
      </c>
      <c r="D20" s="2"/>
      <c r="E20" s="2"/>
      <c r="F20" s="1">
        <f>((-(C24^2))*C26)</f>
        <v>-14.28418553859202</v>
      </c>
      <c r="G20" s="1">
        <f>((-(C24*C25))*C26)</f>
        <v>-11.427348430873614</v>
      </c>
      <c r="H20" s="1">
        <f>((C24^2)*C26)</f>
        <v>14.28418553859202</v>
      </c>
      <c r="I20" s="1">
        <f>((C24*C25)*C26)</f>
        <v>11.427348430873614</v>
      </c>
      <c r="J20" s="25">
        <v>1</v>
      </c>
      <c r="K20" s="2"/>
      <c r="L20" s="2"/>
      <c r="M20" s="8" t="s">
        <v>4</v>
      </c>
      <c r="N20" s="1">
        <v>5000</v>
      </c>
      <c r="O20" s="2"/>
      <c r="P20" s="2"/>
      <c r="Q20" s="1">
        <f>((-(N24^2))*N26)</f>
        <v>-14.399999999999999</v>
      </c>
      <c r="R20" s="1">
        <f>((-(N24*N25))*N26)</f>
        <v>19.2</v>
      </c>
      <c r="S20" s="1">
        <f>((N24^2)*N26)</f>
        <v>14.399999999999999</v>
      </c>
      <c r="T20" s="1">
        <f>((N24*N25)*N26)</f>
        <v>-19.2</v>
      </c>
      <c r="U20" s="25">
        <v>1</v>
      </c>
    </row>
    <row r="21" spans="2:39" x14ac:dyDescent="0.25">
      <c r="B21" s="8" t="s">
        <v>5</v>
      </c>
      <c r="C21" s="1">
        <v>0</v>
      </c>
      <c r="D21" s="2"/>
      <c r="E21" s="2"/>
      <c r="F21" s="1">
        <f>((-(C24*C25))*C26)</f>
        <v>-11.427348430873614</v>
      </c>
      <c r="G21" s="1">
        <f>((-(C25^2))*C26)</f>
        <v>-9.1418787446988912</v>
      </c>
      <c r="H21" s="1">
        <f>((C24*C25)*C26)</f>
        <v>11.427348430873614</v>
      </c>
      <c r="I21" s="1">
        <f>((C25^2)*C26)</f>
        <v>9.1418787446988912</v>
      </c>
      <c r="J21" s="25">
        <v>2</v>
      </c>
      <c r="K21" s="2"/>
      <c r="L21" s="2"/>
      <c r="M21" s="8" t="s">
        <v>5</v>
      </c>
      <c r="N21" s="1">
        <v>0</v>
      </c>
      <c r="O21" s="2"/>
      <c r="P21" s="2"/>
      <c r="Q21" s="1">
        <f>((-(N24*N25))*N26)</f>
        <v>19.2</v>
      </c>
      <c r="R21" s="1">
        <f>((-(N25^2))*N26)</f>
        <v>-25.600000000000005</v>
      </c>
      <c r="S21" s="1">
        <f>((N24*N25)*N26)</f>
        <v>-19.2</v>
      </c>
      <c r="T21" s="1">
        <f>((N25^2)*N26)</f>
        <v>25.600000000000005</v>
      </c>
      <c r="U21" s="25">
        <v>2</v>
      </c>
    </row>
    <row r="22" spans="2:39" x14ac:dyDescent="0.25">
      <c r="B22" s="8" t="s">
        <v>6</v>
      </c>
      <c r="C22" s="1">
        <v>4000</v>
      </c>
      <c r="D22" s="2"/>
      <c r="E22" s="2"/>
      <c r="F22" s="2"/>
      <c r="G22" s="2"/>
      <c r="H22" s="2"/>
      <c r="I22" s="2"/>
      <c r="J22" s="11"/>
      <c r="K22" s="2"/>
      <c r="L22" s="2"/>
      <c r="M22" s="8" t="s">
        <v>6</v>
      </c>
      <c r="N22" s="1">
        <v>4000</v>
      </c>
      <c r="O22" s="2"/>
      <c r="P22" s="2"/>
      <c r="Q22" s="2"/>
      <c r="R22" s="2"/>
      <c r="S22" s="2"/>
      <c r="T22" s="2"/>
      <c r="U22" s="11"/>
    </row>
    <row r="23" spans="2:39" x14ac:dyDescent="0.25">
      <c r="B23" s="8" t="s">
        <v>0</v>
      </c>
      <c r="C23" s="1">
        <f>SQRT(((C20-C19)^2)+((C22-C21)^2))</f>
        <v>6403.1242374328485</v>
      </c>
      <c r="D23" s="2"/>
      <c r="E23" s="2"/>
      <c r="F23" s="2"/>
      <c r="G23" s="2"/>
      <c r="H23" s="2"/>
      <c r="I23" s="2"/>
      <c r="J23" s="11"/>
      <c r="K23" s="2"/>
      <c r="L23" s="2"/>
      <c r="M23" s="8" t="s">
        <v>0</v>
      </c>
      <c r="N23" s="1">
        <f>SQRT(((N20-N19)^2)+((N22-N21)^2))</f>
        <v>5000</v>
      </c>
      <c r="O23" s="2"/>
      <c r="P23" s="2"/>
      <c r="Q23" s="2"/>
      <c r="R23" s="2"/>
      <c r="S23" s="2"/>
      <c r="T23" s="2"/>
      <c r="U23" s="11"/>
    </row>
    <row r="24" spans="2:39" x14ac:dyDescent="0.25">
      <c r="B24" s="8" t="s">
        <v>1</v>
      </c>
      <c r="C24" s="1">
        <f>((C20-C19)/C23)</f>
        <v>0.78086880944303039</v>
      </c>
      <c r="D24" s="2"/>
      <c r="E24" s="2"/>
      <c r="F24" s="3"/>
      <c r="G24" s="3"/>
      <c r="H24" s="3"/>
      <c r="I24" s="3"/>
      <c r="J24" s="11"/>
      <c r="M24" s="8" t="s">
        <v>1</v>
      </c>
      <c r="N24" s="1">
        <f>((N20-N19)/N23)</f>
        <v>-0.6</v>
      </c>
      <c r="O24" s="2"/>
      <c r="P24" s="2"/>
      <c r="Q24" s="3"/>
      <c r="R24" s="3"/>
      <c r="S24" s="3"/>
      <c r="T24" s="3"/>
      <c r="U24" s="11"/>
    </row>
    <row r="25" spans="2:39" x14ac:dyDescent="0.25">
      <c r="B25" s="8" t="s">
        <v>2</v>
      </c>
      <c r="C25" s="1">
        <f>((C22-C21)/C23)</f>
        <v>0.62469504755442429</v>
      </c>
      <c r="D25" s="2"/>
      <c r="E25" s="2"/>
      <c r="F25" s="4"/>
      <c r="G25" s="4"/>
      <c r="H25" s="4"/>
      <c r="I25" s="4"/>
      <c r="J25" s="11"/>
      <c r="M25" s="8" t="s">
        <v>2</v>
      </c>
      <c r="N25" s="1">
        <f>((N22-N21)/N23)</f>
        <v>0.8</v>
      </c>
      <c r="O25" s="2"/>
      <c r="P25" s="2"/>
      <c r="Q25" s="4"/>
      <c r="R25" s="4"/>
      <c r="S25" s="4"/>
      <c r="T25" s="4"/>
      <c r="U25" s="11"/>
    </row>
    <row r="26" spans="2:39" ht="15.75" thickBot="1" x14ac:dyDescent="0.3">
      <c r="B26" s="12" t="s">
        <v>7</v>
      </c>
      <c r="C26" s="13">
        <f>((C17*C18)/C23)</f>
        <v>23.426064283290909</v>
      </c>
      <c r="D26" s="14"/>
      <c r="E26" s="14"/>
      <c r="F26" s="14"/>
      <c r="G26" s="14"/>
      <c r="H26" s="14"/>
      <c r="I26" s="14"/>
      <c r="J26" s="15"/>
      <c r="M26" s="12" t="s">
        <v>7</v>
      </c>
      <c r="N26" s="13">
        <f>((N17*N18)/N23)</f>
        <v>40</v>
      </c>
      <c r="O26" s="14"/>
      <c r="P26" s="14"/>
      <c r="Q26" s="14"/>
      <c r="R26" s="14"/>
      <c r="S26" s="14"/>
      <c r="T26" s="14"/>
      <c r="U26" s="15"/>
      <c r="Z26" s="29">
        <v>0</v>
      </c>
      <c r="AA26" s="29">
        <v>1</v>
      </c>
      <c r="AD26" s="30" t="s">
        <v>29</v>
      </c>
      <c r="AE26" s="29">
        <v>1</v>
      </c>
    </row>
    <row r="27" spans="2:39" x14ac:dyDescent="0.25">
      <c r="Z27" s="29">
        <v>-120</v>
      </c>
      <c r="AA27" s="36">
        <v>2</v>
      </c>
      <c r="AB27" s="2"/>
      <c r="AC27" s="2"/>
      <c r="AD27" s="37" t="s">
        <v>30</v>
      </c>
      <c r="AE27" s="29">
        <v>2</v>
      </c>
      <c r="AH27" s="29">
        <f t="array" ref="AH27:AH33">MMULT(Z39:AF45, Z26:Z32)</f>
        <v>6.75</v>
      </c>
      <c r="AI27" s="29">
        <v>1</v>
      </c>
      <c r="AL27" s="2"/>
      <c r="AM27" s="2"/>
    </row>
    <row r="28" spans="2:39" x14ac:dyDescent="0.25">
      <c r="Z28" s="29">
        <v>0</v>
      </c>
      <c r="AA28" s="29">
        <v>3</v>
      </c>
      <c r="AD28" s="30" t="s">
        <v>31</v>
      </c>
      <c r="AE28" s="29">
        <v>3</v>
      </c>
      <c r="AH28" s="29">
        <v>-31.72710703010603</v>
      </c>
      <c r="AI28" s="29">
        <v>2</v>
      </c>
      <c r="AL28" s="2"/>
      <c r="AM28" s="2"/>
    </row>
    <row r="29" spans="2:39" ht="15.75" thickBot="1" x14ac:dyDescent="0.3">
      <c r="Z29" s="29">
        <v>0</v>
      </c>
      <c r="AA29" s="29">
        <v>4</v>
      </c>
      <c r="AD29" s="30" t="s">
        <v>32</v>
      </c>
      <c r="AE29" s="29">
        <v>4</v>
      </c>
      <c r="AH29" s="29">
        <v>-1.1250000000000022</v>
      </c>
      <c r="AI29" s="29">
        <v>3</v>
      </c>
      <c r="AL29" s="33">
        <f t="array" ref="AL29:AL31">MMULT(Z17:AF19,AH27:AH33)</f>
        <v>270.00000000000034</v>
      </c>
      <c r="AM29" s="2"/>
    </row>
    <row r="30" spans="2:39" x14ac:dyDescent="0.25">
      <c r="B30" s="74" t="s">
        <v>15</v>
      </c>
      <c r="C30" s="75"/>
      <c r="D30" s="7"/>
      <c r="E30" s="7"/>
      <c r="F30" s="76" t="s">
        <v>10</v>
      </c>
      <c r="G30" s="76"/>
      <c r="H30" s="76"/>
      <c r="I30" s="76"/>
      <c r="J30" s="77"/>
      <c r="M30" s="74" t="s">
        <v>15</v>
      </c>
      <c r="N30" s="75"/>
      <c r="O30" s="7"/>
      <c r="P30" s="7"/>
      <c r="Q30" s="76" t="s">
        <v>14</v>
      </c>
      <c r="R30" s="76"/>
      <c r="S30" s="76"/>
      <c r="T30" s="76"/>
      <c r="U30" s="77"/>
      <c r="Z30" s="29">
        <v>0</v>
      </c>
      <c r="AA30" s="29">
        <v>5</v>
      </c>
      <c r="AD30" s="30" t="s">
        <v>33</v>
      </c>
      <c r="AE30" s="29">
        <v>5</v>
      </c>
      <c r="AG30" s="27" t="s">
        <v>38</v>
      </c>
      <c r="AH30" s="29">
        <v>-31.727107030106026</v>
      </c>
      <c r="AI30" s="29">
        <v>4</v>
      </c>
      <c r="AK30" s="27" t="s">
        <v>40</v>
      </c>
      <c r="AL30" s="33">
        <v>-270</v>
      </c>
      <c r="AM30" s="2"/>
    </row>
    <row r="31" spans="2:39" x14ac:dyDescent="0.25">
      <c r="B31" s="8" t="s">
        <v>17</v>
      </c>
      <c r="C31" s="1">
        <v>1000</v>
      </c>
      <c r="D31" s="2"/>
      <c r="E31" s="2"/>
      <c r="F31" s="24">
        <v>9</v>
      </c>
      <c r="G31" s="24">
        <v>10</v>
      </c>
      <c r="H31" s="24">
        <v>1</v>
      </c>
      <c r="I31" s="24">
        <v>2</v>
      </c>
      <c r="J31" s="9"/>
      <c r="M31" s="8" t="s">
        <v>17</v>
      </c>
      <c r="N31" s="1">
        <v>1000</v>
      </c>
      <c r="O31" s="2"/>
      <c r="P31" s="2"/>
      <c r="Q31" s="24">
        <v>3</v>
      </c>
      <c r="R31" s="24">
        <v>4</v>
      </c>
      <c r="S31" s="24">
        <v>5</v>
      </c>
      <c r="T31" s="24">
        <v>6</v>
      </c>
      <c r="U31" s="9"/>
      <c r="Y31" s="27" t="s">
        <v>36</v>
      </c>
      <c r="Z31" s="29">
        <v>-60</v>
      </c>
      <c r="AA31" s="29">
        <v>6</v>
      </c>
      <c r="AC31" s="27" t="s">
        <v>37</v>
      </c>
      <c r="AD31" s="30" t="s">
        <v>34</v>
      </c>
      <c r="AE31" s="29">
        <v>6</v>
      </c>
      <c r="AH31" s="29">
        <v>-1.8000000000000036</v>
      </c>
      <c r="AI31" s="29">
        <v>5</v>
      </c>
      <c r="AL31" s="33">
        <v>180.00000000000011</v>
      </c>
      <c r="AM31" s="2"/>
    </row>
    <row r="32" spans="2:39" x14ac:dyDescent="0.25">
      <c r="B32" s="8" t="s">
        <v>16</v>
      </c>
      <c r="C32" s="1">
        <v>200</v>
      </c>
      <c r="D32" s="2"/>
      <c r="E32" s="2"/>
      <c r="F32" s="1">
        <f>((C38^2)*C40)</f>
        <v>40</v>
      </c>
      <c r="G32" s="1">
        <f>((C38*C39)*C40)</f>
        <v>0</v>
      </c>
      <c r="H32" s="1">
        <f>((-(C38^2))*C40)</f>
        <v>-40</v>
      </c>
      <c r="I32" s="1">
        <f>((-(C38*C39))*C40)</f>
        <v>0</v>
      </c>
      <c r="J32" s="25">
        <v>9</v>
      </c>
      <c r="M32" s="8" t="s">
        <v>16</v>
      </c>
      <c r="N32" s="1">
        <v>200</v>
      </c>
      <c r="O32" s="2"/>
      <c r="P32" s="2"/>
      <c r="Q32" s="6">
        <f>((N38^2)*N40)</f>
        <v>66.666666666666671</v>
      </c>
      <c r="R32" s="16">
        <f>((N38*N39)*N40)</f>
        <v>0</v>
      </c>
      <c r="S32" s="6">
        <f>((-(N38^2))*N40)</f>
        <v>-66.666666666666671</v>
      </c>
      <c r="T32" s="16">
        <f>((-(N38*N39))*N40)</f>
        <v>0</v>
      </c>
      <c r="U32" s="25">
        <v>3</v>
      </c>
      <c r="Z32" s="29">
        <v>0</v>
      </c>
      <c r="AA32" s="29">
        <v>7</v>
      </c>
      <c r="AD32" s="30" t="s">
        <v>35</v>
      </c>
      <c r="AE32" s="29">
        <v>7</v>
      </c>
      <c r="AH32" s="29">
        <v>-40.483357030106028</v>
      </c>
      <c r="AI32" s="29">
        <v>6</v>
      </c>
      <c r="AL32" s="2"/>
      <c r="AM32" s="2"/>
    </row>
    <row r="33" spans="2:39" x14ac:dyDescent="0.25">
      <c r="B33" s="8" t="s">
        <v>3</v>
      </c>
      <c r="C33" s="1">
        <v>0</v>
      </c>
      <c r="D33" s="2"/>
      <c r="E33" s="2"/>
      <c r="F33" s="1">
        <f>((C38*C39)*C40)</f>
        <v>0</v>
      </c>
      <c r="G33" s="1">
        <f>((C39^2)*C40)</f>
        <v>0</v>
      </c>
      <c r="H33" s="1">
        <f>((-(C38*C39))*C40)</f>
        <v>0</v>
      </c>
      <c r="I33" s="1">
        <f>((-(C39^2))*C40)</f>
        <v>0</v>
      </c>
      <c r="J33" s="25">
        <v>10</v>
      </c>
      <c r="M33" s="8" t="s">
        <v>3</v>
      </c>
      <c r="N33" s="1">
        <v>5000</v>
      </c>
      <c r="O33" s="2"/>
      <c r="P33" s="2"/>
      <c r="Q33" s="16">
        <f>((N38*N39)*N40)</f>
        <v>0</v>
      </c>
      <c r="R33" s="16">
        <f>((N39^2)*N40)</f>
        <v>0</v>
      </c>
      <c r="S33" s="16">
        <f>((-(N38*N39))*N40)</f>
        <v>0</v>
      </c>
      <c r="T33" s="16">
        <f>((-(N39^2))*N40)</f>
        <v>0</v>
      </c>
      <c r="U33" s="25">
        <v>4</v>
      </c>
      <c r="Z33" s="32" t="s">
        <v>26</v>
      </c>
      <c r="AA33" s="33">
        <v>8</v>
      </c>
      <c r="AD33" s="32">
        <v>0</v>
      </c>
      <c r="AE33" s="33">
        <v>8</v>
      </c>
      <c r="AH33" s="29">
        <v>-3.6000000000000023</v>
      </c>
      <c r="AI33" s="29">
        <v>7</v>
      </c>
      <c r="AL33" s="2"/>
      <c r="AM33" s="2"/>
    </row>
    <row r="34" spans="2:39" x14ac:dyDescent="0.25">
      <c r="B34" s="8" t="s">
        <v>4</v>
      </c>
      <c r="C34" s="1">
        <v>5000</v>
      </c>
      <c r="D34" s="2"/>
      <c r="E34" s="2"/>
      <c r="F34" s="1">
        <f>((-(C38^2))*C40)</f>
        <v>-40</v>
      </c>
      <c r="G34" s="1">
        <f>((-(C38*C39))*C40)</f>
        <v>0</v>
      </c>
      <c r="H34" s="1">
        <f>((C38^2)*C40)</f>
        <v>40</v>
      </c>
      <c r="I34" s="1">
        <f>((C38*C39)*C40)</f>
        <v>0</v>
      </c>
      <c r="J34" s="25">
        <v>1</v>
      </c>
      <c r="M34" s="8" t="s">
        <v>4</v>
      </c>
      <c r="N34" s="1">
        <v>8000</v>
      </c>
      <c r="O34" s="2"/>
      <c r="P34" s="2"/>
      <c r="Q34" s="6">
        <f>((-(N38^2))*N40)</f>
        <v>-66.666666666666671</v>
      </c>
      <c r="R34" s="16">
        <f>((-(N38*N39))*N40)</f>
        <v>0</v>
      </c>
      <c r="S34" s="6">
        <f>((N38^2)*N40)</f>
        <v>66.666666666666671</v>
      </c>
      <c r="T34" s="16">
        <f>((N38*N39)*N40)</f>
        <v>0</v>
      </c>
      <c r="U34" s="25">
        <v>5</v>
      </c>
      <c r="Z34" s="32" t="s">
        <v>27</v>
      </c>
      <c r="AA34" s="33">
        <v>9</v>
      </c>
      <c r="AD34" s="32">
        <v>0</v>
      </c>
      <c r="AE34" s="33">
        <v>9</v>
      </c>
    </row>
    <row r="35" spans="2:39" x14ac:dyDescent="0.25">
      <c r="B35" s="8" t="s">
        <v>5</v>
      </c>
      <c r="C35" s="1">
        <v>4000</v>
      </c>
      <c r="D35" s="2"/>
      <c r="E35" s="2"/>
      <c r="F35" s="1">
        <f>((-(C38*C39))*C40)</f>
        <v>0</v>
      </c>
      <c r="G35" s="1">
        <f>((-(C39^2))*C40)</f>
        <v>0</v>
      </c>
      <c r="H35" s="1">
        <f>((C38*C39)*C40)</f>
        <v>0</v>
      </c>
      <c r="I35" s="1">
        <f>((C39^2)*C40)</f>
        <v>0</v>
      </c>
      <c r="J35" s="25">
        <v>2</v>
      </c>
      <c r="M35" s="8" t="s">
        <v>5</v>
      </c>
      <c r="N35" s="1">
        <v>0</v>
      </c>
      <c r="O35" s="2"/>
      <c r="P35" s="2"/>
      <c r="Q35" s="16">
        <f>((-(N38*N39))*N40)</f>
        <v>0</v>
      </c>
      <c r="R35" s="16">
        <f>((-(N39^2))*N40)</f>
        <v>0</v>
      </c>
      <c r="S35" s="16">
        <f>((N38*N39)*N40)</f>
        <v>0</v>
      </c>
      <c r="T35" s="16">
        <f>((N39^2)*N40)</f>
        <v>0</v>
      </c>
      <c r="U35" s="25">
        <v>6</v>
      </c>
      <c r="Z35" s="32" t="s">
        <v>28</v>
      </c>
      <c r="AA35" s="33">
        <v>10</v>
      </c>
      <c r="AD35" s="32">
        <v>0</v>
      </c>
      <c r="AE35" s="33">
        <v>10</v>
      </c>
    </row>
    <row r="36" spans="2:39" x14ac:dyDescent="0.25">
      <c r="B36" s="8" t="s">
        <v>6</v>
      </c>
      <c r="C36" s="1">
        <v>4000</v>
      </c>
      <c r="D36" s="2"/>
      <c r="E36" s="2"/>
      <c r="F36" s="2"/>
      <c r="G36" s="2"/>
      <c r="H36" s="2"/>
      <c r="I36" s="2"/>
      <c r="J36" s="11"/>
      <c r="M36" s="8" t="s">
        <v>6</v>
      </c>
      <c r="N36" s="1">
        <v>0</v>
      </c>
      <c r="O36" s="2"/>
      <c r="P36" s="2"/>
      <c r="Q36" s="2"/>
      <c r="R36" s="2"/>
      <c r="S36" s="2"/>
      <c r="T36" s="2"/>
      <c r="U36" s="11"/>
      <c r="Z36" s="2"/>
      <c r="AA36" s="2"/>
    </row>
    <row r="37" spans="2:39" x14ac:dyDescent="0.25">
      <c r="B37" s="8" t="s">
        <v>0</v>
      </c>
      <c r="C37" s="1">
        <f>SQRT(((C34-C33)^2)+((C36-C35)^2))</f>
        <v>5000</v>
      </c>
      <c r="D37" s="2"/>
      <c r="E37" s="2"/>
      <c r="F37" s="2"/>
      <c r="G37" s="2"/>
      <c r="H37" s="2"/>
      <c r="I37" s="2"/>
      <c r="J37" s="11"/>
      <c r="M37" s="8" t="s">
        <v>0</v>
      </c>
      <c r="N37" s="1">
        <f>SQRT(((N34-N33)^2)+((N36-N35)^2))</f>
        <v>3000</v>
      </c>
      <c r="O37" s="2"/>
      <c r="P37" s="2"/>
      <c r="Q37" s="2"/>
      <c r="R37" s="2"/>
      <c r="S37" s="2"/>
      <c r="T37" s="2"/>
      <c r="U37" s="11"/>
      <c r="Z37" s="2"/>
      <c r="AA37" s="2"/>
    </row>
    <row r="38" spans="2:39" x14ac:dyDescent="0.25">
      <c r="B38" s="8" t="s">
        <v>1</v>
      </c>
      <c r="C38" s="1">
        <f>((C34-C33)/C37)</f>
        <v>1</v>
      </c>
      <c r="D38" s="2"/>
      <c r="E38" s="2"/>
      <c r="F38" s="3"/>
      <c r="G38" s="3"/>
      <c r="H38" s="3"/>
      <c r="I38" s="3"/>
      <c r="J38" s="11"/>
      <c r="M38" s="8" t="s">
        <v>1</v>
      </c>
      <c r="N38" s="1">
        <f>((N34-N33)/N37)</f>
        <v>1</v>
      </c>
      <c r="O38" s="2"/>
      <c r="P38" s="2"/>
      <c r="Q38" s="3"/>
      <c r="R38" s="3"/>
      <c r="S38" s="3"/>
      <c r="T38" s="3"/>
      <c r="U38" s="11"/>
      <c r="AI38" s="38" t="s">
        <v>41</v>
      </c>
      <c r="AJ38" s="39">
        <f>(C12*(-(AH33*(C8/C9))))</f>
        <v>180.00000000000011</v>
      </c>
    </row>
    <row r="39" spans="2:39" x14ac:dyDescent="0.25">
      <c r="B39" s="8" t="s">
        <v>2</v>
      </c>
      <c r="C39" s="1">
        <f>((C36-C35)/C37)</f>
        <v>0</v>
      </c>
      <c r="D39" s="2"/>
      <c r="E39" s="2"/>
      <c r="F39" s="4"/>
      <c r="G39" s="4"/>
      <c r="H39" s="4"/>
      <c r="I39" s="4"/>
      <c r="J39" s="11"/>
      <c r="M39" s="8" t="s">
        <v>2</v>
      </c>
      <c r="N39" s="1">
        <f>((N36-N35)/N37)</f>
        <v>0</v>
      </c>
      <c r="O39" s="2"/>
      <c r="P39" s="2"/>
      <c r="Q39" s="4"/>
      <c r="R39" s="4"/>
      <c r="S39" s="4"/>
      <c r="T39" s="4"/>
      <c r="U39" s="11"/>
      <c r="Z39" s="29">
        <f t="array" ref="Z39:AF45">MINVERSE(Z10:AF16)</f>
        <v>2.5000000000000001E-2</v>
      </c>
      <c r="AA39" s="29">
        <v>-3.1250000000000007E-2</v>
      </c>
      <c r="AB39" s="29">
        <v>9.4674384976871583E-19</v>
      </c>
      <c r="AC39" s="29">
        <v>-3.1250000000000014E-2</v>
      </c>
      <c r="AD39" s="29">
        <v>2.3089203939168751E-19</v>
      </c>
      <c r="AE39" s="29">
        <v>-4.9999999999999996E-2</v>
      </c>
      <c r="AF39" s="29">
        <v>-2.4246258784011099E-18</v>
      </c>
      <c r="AI39" s="38" t="s">
        <v>42</v>
      </c>
      <c r="AJ39" s="38">
        <f>(C26*((AH27*(C20/C23))+(AH28*(C22/C23))-(AH33*(C22/C23))))</f>
        <v>-288.14059068447847</v>
      </c>
    </row>
    <row r="40" spans="2:39" ht="15.75" thickBot="1" x14ac:dyDescent="0.3">
      <c r="B40" s="12" t="s">
        <v>7</v>
      </c>
      <c r="C40" s="13">
        <f>((C31*C32)/C37)</f>
        <v>40</v>
      </c>
      <c r="D40" s="14"/>
      <c r="E40" s="14"/>
      <c r="F40" s="14"/>
      <c r="G40" s="14"/>
      <c r="H40" s="14"/>
      <c r="I40" s="14"/>
      <c r="J40" s="15"/>
      <c r="M40" s="12" t="s">
        <v>7</v>
      </c>
      <c r="N40" s="13">
        <f>((N31*N32)/N37)</f>
        <v>66.666666666666671</v>
      </c>
      <c r="O40" s="14"/>
      <c r="P40" s="14"/>
      <c r="Q40" s="14"/>
      <c r="R40" s="14"/>
      <c r="S40" s="14"/>
      <c r="T40" s="14"/>
      <c r="U40" s="15"/>
      <c r="Z40" s="29">
        <v>-3.1250000000000007E-2</v>
      </c>
      <c r="AA40" s="29">
        <v>0.16844920572281127</v>
      </c>
      <c r="AB40" s="29">
        <v>2.4553919553656985E-18</v>
      </c>
      <c r="AC40" s="29">
        <v>0.16844920572281125</v>
      </c>
      <c r="AD40" s="29">
        <v>3.3144419405325351E-18</v>
      </c>
      <c r="AE40" s="29">
        <v>0.19188670572281125</v>
      </c>
      <c r="AF40" s="29">
        <v>2.0000000000000014E-2</v>
      </c>
      <c r="AI40" s="38" t="s">
        <v>43</v>
      </c>
      <c r="AJ40" s="38">
        <f>(C40*(AH27*COS(0)))</f>
        <v>270</v>
      </c>
    </row>
    <row r="41" spans="2:39" x14ac:dyDescent="0.25">
      <c r="Z41" s="29">
        <v>-4.8261039972337703E-19</v>
      </c>
      <c r="AA41" s="29">
        <v>1.1452821254666043E-17</v>
      </c>
      <c r="AB41" s="29">
        <v>2.5000000000000008E-2</v>
      </c>
      <c r="AC41" s="29">
        <v>1.1452821254666043E-17</v>
      </c>
      <c r="AD41" s="29">
        <v>2.5000000000000008E-2</v>
      </c>
      <c r="AE41" s="29">
        <v>1.8750000000000017E-2</v>
      </c>
      <c r="AF41" s="29">
        <v>1.5906696187036173E-18</v>
      </c>
      <c r="AI41" s="38" t="s">
        <v>44</v>
      </c>
      <c r="AJ41" s="38">
        <f>(C54*(AH29*COS(0)))</f>
        <v>-45.000000000000085</v>
      </c>
    </row>
    <row r="42" spans="2:39" x14ac:dyDescent="0.25">
      <c r="Z42" s="29">
        <v>-3.1250000000000007E-2</v>
      </c>
      <c r="AA42" s="29">
        <v>0.16844920572281125</v>
      </c>
      <c r="AB42" s="29">
        <v>3.3762142717504684E-18</v>
      </c>
      <c r="AC42" s="29">
        <v>0.19511587238947789</v>
      </c>
      <c r="AD42" s="29">
        <v>3.5472783129406376E-18</v>
      </c>
      <c r="AE42" s="29">
        <v>0.19188670572281125</v>
      </c>
      <c r="AF42" s="29">
        <v>2.0000000000000011E-2</v>
      </c>
      <c r="AI42" s="38" t="s">
        <v>45</v>
      </c>
      <c r="AJ42" s="38">
        <f>(N12*((AH28*SIN(90))-(AH30*SIN(90))))</f>
        <v>-1.3322676295501878E-13</v>
      </c>
    </row>
    <row r="43" spans="2:39" ht="15.75" thickBot="1" x14ac:dyDescent="0.3">
      <c r="Y43" s="27" t="s">
        <v>39</v>
      </c>
      <c r="Z43" s="29">
        <v>-7.7217663955740319E-19</v>
      </c>
      <c r="AA43" s="29">
        <v>1.8324514007465669E-17</v>
      </c>
      <c r="AB43" s="29">
        <v>2.5000000000000012E-2</v>
      </c>
      <c r="AC43" s="29">
        <v>1.8324514007465669E-17</v>
      </c>
      <c r="AD43" s="29">
        <v>4.0000000000000015E-2</v>
      </c>
      <c r="AE43" s="29">
        <v>3.0000000000000023E-2</v>
      </c>
      <c r="AF43" s="29">
        <v>2.5450713899257875E-18</v>
      </c>
      <c r="AI43" s="38" t="s">
        <v>46</v>
      </c>
      <c r="AJ43" s="39">
        <f>(N26*((N24*AH27)+(N25*AH28)-(N24*AH31)-(N25*AH32)))</f>
        <v>75</v>
      </c>
    </row>
    <row r="44" spans="2:39" x14ac:dyDescent="0.25">
      <c r="B44" s="74" t="s">
        <v>15</v>
      </c>
      <c r="C44" s="75"/>
      <c r="D44" s="7"/>
      <c r="E44" s="7"/>
      <c r="F44" s="76" t="s">
        <v>11</v>
      </c>
      <c r="G44" s="76"/>
      <c r="H44" s="76"/>
      <c r="I44" s="76"/>
      <c r="J44" s="77"/>
      <c r="Z44" s="29">
        <v>-5.000000000000001E-2</v>
      </c>
      <c r="AA44" s="29">
        <v>0.19188670572281127</v>
      </c>
      <c r="AB44" s="29">
        <v>1.8750000000000006E-2</v>
      </c>
      <c r="AC44" s="29">
        <v>0.19188670572281127</v>
      </c>
      <c r="AD44" s="29">
        <v>3.0000000000000009E-2</v>
      </c>
      <c r="AE44" s="29">
        <v>0.29094920572281124</v>
      </c>
      <c r="AF44" s="29">
        <v>2.0000000000000018E-2</v>
      </c>
      <c r="AI44" s="38" t="s">
        <v>47</v>
      </c>
      <c r="AJ44" s="38">
        <f>(N40*((AH31*COS(0))-(AH29*COS(0))))</f>
        <v>-45.000000000000092</v>
      </c>
    </row>
    <row r="45" spans="2:39" x14ac:dyDescent="0.25">
      <c r="B45" s="8" t="s">
        <v>17</v>
      </c>
      <c r="C45" s="1">
        <v>1000</v>
      </c>
      <c r="D45" s="2"/>
      <c r="E45" s="2"/>
      <c r="F45" s="24">
        <v>8</v>
      </c>
      <c r="G45" s="24">
        <v>7</v>
      </c>
      <c r="H45" s="24">
        <v>3</v>
      </c>
      <c r="I45" s="24">
        <v>4</v>
      </c>
      <c r="J45" s="9"/>
      <c r="Z45" s="29">
        <v>-2.2204460492503147E-18</v>
      </c>
      <c r="AA45" s="29">
        <v>2.0000000000000011E-2</v>
      </c>
      <c r="AB45" s="29">
        <v>8.3266726846886795E-19</v>
      </c>
      <c r="AC45" s="29">
        <v>2.0000000000000011E-2</v>
      </c>
      <c r="AD45" s="29">
        <v>1.3877787807814467E-18</v>
      </c>
      <c r="AE45" s="29">
        <v>2.0000000000000014E-2</v>
      </c>
      <c r="AF45" s="29">
        <v>2.0000000000000004E-2</v>
      </c>
    </row>
    <row r="46" spans="2:39" x14ac:dyDescent="0.25">
      <c r="B46" s="8" t="s">
        <v>16</v>
      </c>
      <c r="C46" s="1">
        <v>200</v>
      </c>
      <c r="D46" s="2"/>
      <c r="E46" s="2"/>
      <c r="F46" s="1">
        <f>((C52^2)*C54)</f>
        <v>40</v>
      </c>
      <c r="G46" s="1">
        <f>((C52*C53)*C54)</f>
        <v>0</v>
      </c>
      <c r="H46" s="1">
        <f>((-(C52^2))*C54)</f>
        <v>-40</v>
      </c>
      <c r="I46" s="1">
        <f>((-(C52*C53))*C54)</f>
        <v>0</v>
      </c>
      <c r="J46" s="25">
        <v>8</v>
      </c>
    </row>
    <row r="47" spans="2:39" x14ac:dyDescent="0.25">
      <c r="B47" s="8" t="s">
        <v>3</v>
      </c>
      <c r="C47" s="1">
        <v>0</v>
      </c>
      <c r="D47" s="2"/>
      <c r="E47" s="2"/>
      <c r="F47" s="1">
        <f>((C52*C53)*C54)</f>
        <v>0</v>
      </c>
      <c r="G47" s="1">
        <f>((C53^2)*C54)</f>
        <v>0</v>
      </c>
      <c r="H47" s="1">
        <f>((-(C52*C53))*C54)</f>
        <v>0</v>
      </c>
      <c r="I47" s="1">
        <f>((-(C53^2))*C54)</f>
        <v>0</v>
      </c>
      <c r="J47" s="25">
        <v>7</v>
      </c>
    </row>
    <row r="48" spans="2:39" x14ac:dyDescent="0.25">
      <c r="B48" s="8" t="s">
        <v>4</v>
      </c>
      <c r="C48" s="1">
        <v>5000</v>
      </c>
      <c r="D48" s="2"/>
      <c r="E48" s="2"/>
      <c r="F48" s="1">
        <f>((-(C52^2))*C54)</f>
        <v>-40</v>
      </c>
      <c r="G48" s="1">
        <f>((-(C52*C53))*C54)</f>
        <v>0</v>
      </c>
      <c r="H48" s="1">
        <f>((C52^2)*C54)</f>
        <v>40</v>
      </c>
      <c r="I48" s="1">
        <f>((C52*C53)*C54)</f>
        <v>0</v>
      </c>
      <c r="J48" s="25">
        <v>3</v>
      </c>
    </row>
    <row r="49" spans="2:10" x14ac:dyDescent="0.25">
      <c r="B49" s="8" t="s">
        <v>5</v>
      </c>
      <c r="C49" s="1">
        <v>0</v>
      </c>
      <c r="D49" s="2"/>
      <c r="E49" s="2"/>
      <c r="F49" s="1">
        <f>((-(C52*C53))*C54)</f>
        <v>0</v>
      </c>
      <c r="G49" s="1">
        <f>((-(C53^2))*C54)</f>
        <v>0</v>
      </c>
      <c r="H49" s="1">
        <f>((C52*C53)*C54)</f>
        <v>0</v>
      </c>
      <c r="I49" s="1">
        <f>((C53^2)*C54)</f>
        <v>0</v>
      </c>
      <c r="J49" s="25">
        <v>4</v>
      </c>
    </row>
    <row r="50" spans="2:10" x14ac:dyDescent="0.25">
      <c r="B50" s="8" t="s">
        <v>6</v>
      </c>
      <c r="C50" s="1">
        <v>0</v>
      </c>
      <c r="D50" s="2"/>
      <c r="E50" s="2"/>
      <c r="F50" s="2"/>
      <c r="G50" s="2"/>
      <c r="H50" s="2"/>
      <c r="I50" s="2"/>
      <c r="J50" s="11"/>
    </row>
    <row r="51" spans="2:10" x14ac:dyDescent="0.25">
      <c r="B51" s="8" t="s">
        <v>0</v>
      </c>
      <c r="C51" s="1">
        <f>SQRT(((C48-C47)^2)+((C50-C49)^2))</f>
        <v>5000</v>
      </c>
      <c r="D51" s="2"/>
      <c r="E51" s="2"/>
      <c r="F51" s="2"/>
      <c r="G51" s="2"/>
      <c r="H51" s="2"/>
      <c r="I51" s="2"/>
      <c r="J51" s="11"/>
    </row>
    <row r="52" spans="2:10" x14ac:dyDescent="0.25">
      <c r="B52" s="8" t="s">
        <v>1</v>
      </c>
      <c r="C52" s="1">
        <f>((C48-C47)/C51)</f>
        <v>1</v>
      </c>
      <c r="D52" s="2"/>
      <c r="E52" s="2"/>
      <c r="F52" s="3"/>
      <c r="G52" s="3"/>
      <c r="H52" s="3"/>
      <c r="I52" s="3"/>
      <c r="J52" s="11"/>
    </row>
    <row r="53" spans="2:10" x14ac:dyDescent="0.25">
      <c r="B53" s="8" t="s">
        <v>2</v>
      </c>
      <c r="C53" s="1">
        <f>((C50-C49)/C51)</f>
        <v>0</v>
      </c>
      <c r="D53" s="2"/>
      <c r="E53" s="2"/>
      <c r="F53" s="4"/>
      <c r="G53" s="4"/>
      <c r="H53" s="4"/>
      <c r="I53" s="4"/>
      <c r="J53" s="11"/>
    </row>
    <row r="54" spans="2:10" ht="15.75" thickBot="1" x14ac:dyDescent="0.3">
      <c r="B54" s="12" t="s">
        <v>7</v>
      </c>
      <c r="C54" s="13">
        <f>((C45*C46)/C51)</f>
        <v>40</v>
      </c>
      <c r="D54" s="14"/>
      <c r="E54" s="14"/>
      <c r="F54" s="14"/>
      <c r="G54" s="14"/>
      <c r="H54" s="14"/>
      <c r="I54" s="14"/>
      <c r="J54" s="15"/>
    </row>
  </sheetData>
  <mergeCells count="15">
    <mergeCell ref="B2:C2"/>
    <mergeCell ref="F2:J2"/>
    <mergeCell ref="M2:N2"/>
    <mergeCell ref="Q2:U2"/>
    <mergeCell ref="B44:C44"/>
    <mergeCell ref="F44:J44"/>
    <mergeCell ref="Z8:AJ8"/>
    <mergeCell ref="B30:C30"/>
    <mergeCell ref="F30:J30"/>
    <mergeCell ref="M30:N30"/>
    <mergeCell ref="Q30:U30"/>
    <mergeCell ref="B16:C16"/>
    <mergeCell ref="F16:J16"/>
    <mergeCell ref="M16:N16"/>
    <mergeCell ref="Q16:U16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CERCHA</vt:lpstr>
      <vt:lpstr>PORTICO</vt:lpstr>
      <vt:lpstr>F CERCHA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Monlaboratorio</dc:creator>
  <cp:lastModifiedBy>usuario</cp:lastModifiedBy>
  <dcterms:created xsi:type="dcterms:W3CDTF">2013-09-05T18:43:05Z</dcterms:created>
  <dcterms:modified xsi:type="dcterms:W3CDTF">2013-09-26T00:21:27Z</dcterms:modified>
</cp:coreProperties>
</file>