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0490" windowHeight="7470"/>
  </bookViews>
  <sheets>
    <sheet name="Hoja1" sheetId="1" r:id="rId1"/>
    <sheet name="Hoja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7" i="1"/>
  <c r="C16" i="1" l="1"/>
  <c r="D16" i="1" s="1"/>
  <c r="C15" i="1"/>
  <c r="D15" i="1" s="1"/>
  <c r="C11" i="1"/>
  <c r="D11" i="1" s="1"/>
  <c r="E8" i="1"/>
  <c r="C12" i="1" l="1"/>
  <c r="D12" i="1" s="1"/>
  <c r="C13" i="1"/>
  <c r="D13" i="1" s="1"/>
  <c r="C14" i="1"/>
  <c r="D14" i="1" s="1"/>
  <c r="F7" i="1"/>
  <c r="F8" i="1"/>
  <c r="E6" i="1"/>
  <c r="F6" i="1" s="1"/>
  <c r="E3" i="1"/>
  <c r="E5" i="1"/>
  <c r="E11" i="1" l="1"/>
  <c r="F3" i="1"/>
  <c r="F4" i="1"/>
  <c r="F5" i="1"/>
  <c r="F11" i="1" l="1"/>
</calcChain>
</file>

<file path=xl/sharedStrings.xml><?xml version="1.0" encoding="utf-8"?>
<sst xmlns="http://schemas.openxmlformats.org/spreadsheetml/2006/main" count="120" uniqueCount="59">
  <si>
    <t>EVALUACION ECONÓMICA PARA LAS SILLAS DE LA UDEA</t>
  </si>
  <si>
    <t>CONSIDERACIONES TECNICAS</t>
  </si>
  <si>
    <t>Espaldar</t>
  </si>
  <si>
    <t>Cabezal</t>
  </si>
  <si>
    <t>Asiento</t>
  </si>
  <si>
    <t>Reposabrazos</t>
  </si>
  <si>
    <t>Cilindro</t>
  </si>
  <si>
    <t>base</t>
  </si>
  <si>
    <t xml:space="preserve">Material </t>
  </si>
  <si>
    <t>Geometría</t>
  </si>
  <si>
    <t>Movimiento</t>
  </si>
  <si>
    <t>Aluminio</t>
  </si>
  <si>
    <t>Acero</t>
  </si>
  <si>
    <t>PP/Rígida</t>
  </si>
  <si>
    <t>PP/Media</t>
  </si>
  <si>
    <t>PP/Blanda</t>
  </si>
  <si>
    <t>PC/Blanda</t>
  </si>
  <si>
    <t>PC/Media</t>
  </si>
  <si>
    <t>PC/Rígida</t>
  </si>
  <si>
    <t>ABS/Blanda</t>
  </si>
  <si>
    <t>ABS/Media</t>
  </si>
  <si>
    <t>ABS/Rígida</t>
  </si>
  <si>
    <t>PE high/Rígida</t>
  </si>
  <si>
    <t>No cumple</t>
  </si>
  <si>
    <t>Cumple</t>
  </si>
  <si>
    <t>Puntaje ponderado</t>
  </si>
  <si>
    <t>Puntaje</t>
  </si>
  <si>
    <t>Pieza movil</t>
  </si>
  <si>
    <t>SI</t>
  </si>
  <si>
    <t>NO</t>
  </si>
  <si>
    <t>CONSIDERACIONES ECONÓMICAS</t>
  </si>
  <si>
    <t>Vida Útil</t>
  </si>
  <si>
    <t>Precio Inicial</t>
  </si>
  <si>
    <t>Garantía</t>
  </si>
  <si>
    <t>Opciones</t>
  </si>
  <si>
    <t>0-10%</t>
  </si>
  <si>
    <t>11-30%</t>
  </si>
  <si>
    <t>31-40%</t>
  </si>
  <si>
    <t>&gt;40%</t>
  </si>
  <si>
    <t>2-5 años</t>
  </si>
  <si>
    <t>7-10 años</t>
  </si>
  <si>
    <t>5-7 años</t>
  </si>
  <si>
    <t>&gt;10 años</t>
  </si>
  <si>
    <t>0-6 meses</t>
  </si>
  <si>
    <t>6-12 meses</t>
  </si>
  <si>
    <t>12-24 meses</t>
  </si>
  <si>
    <t>&gt;24</t>
  </si>
  <si>
    <t>TOTAL ECONÓMICA</t>
  </si>
  <si>
    <t>TOTAL TÉCNICA</t>
  </si>
  <si>
    <t>Descuentos</t>
  </si>
  <si>
    <t>&gt;7 años</t>
  </si>
  <si>
    <t>Forma de pago</t>
  </si>
  <si>
    <t>Tiempo de entrega</t>
  </si>
  <si>
    <t>0-15 dias</t>
  </si>
  <si>
    <t>15-30 dias</t>
  </si>
  <si>
    <t>Comercial</t>
  </si>
  <si>
    <t>&gt;12 meses</t>
  </si>
  <si>
    <t>10-20%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</si>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</sst>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Border="1" applyAlignment="1">
      <alignment horizontal="center" vertical="center"/>
    </xf>
    <xf numFmtId="16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7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Normal="100" workbookViewId="0">
      <selection activeCell="I8" sqref="I8"/>
    </sheetView>
  </sheetViews>
  <sheetFormatPr baseColWidth="10" defaultColWidth="11" defaultRowHeight="15" x14ac:dyDescent="0.25"/>
  <cols>
    <col min="1" max="1" width="43.85546875" customWidth="1"/>
    <col min="2" max="2" width="21.85546875" customWidth="1"/>
    <col min="3" max="3" width="18.28515625" customWidth="1"/>
    <col min="4" max="4" width="15.42578125" customWidth="1"/>
    <col min="5" max="5" width="17.85546875" customWidth="1"/>
    <col min="6" max="6" width="18.85546875" customWidth="1"/>
  </cols>
  <sheetData>
    <row r="1" spans="1:11" x14ac:dyDescent="0.25">
      <c r="A1" s="28" t="s">
        <v>0</v>
      </c>
      <c r="B1" s="29"/>
      <c r="C1" s="29"/>
      <c r="D1" s="29"/>
      <c r="E1" s="29"/>
      <c r="F1" s="30"/>
      <c r="G1" s="9"/>
      <c r="H1" s="8"/>
      <c r="I1" s="8"/>
      <c r="J1" s="8"/>
      <c r="K1" s="8"/>
    </row>
    <row r="2" spans="1:11" x14ac:dyDescent="0.25">
      <c r="A2" s="16" t="s">
        <v>1</v>
      </c>
      <c r="B2" s="13" t="s">
        <v>8</v>
      </c>
      <c r="C2" s="13" t="s">
        <v>9</v>
      </c>
      <c r="D2" s="13" t="s">
        <v>27</v>
      </c>
      <c r="E2" s="13" t="s">
        <v>26</v>
      </c>
      <c r="F2" s="17" t="s">
        <v>25</v>
      </c>
    </row>
    <row r="3" spans="1:11" x14ac:dyDescent="0.25">
      <c r="A3" s="18" t="s">
        <v>2</v>
      </c>
      <c r="B3" s="14" t="s">
        <v>15</v>
      </c>
      <c r="C3" s="14" t="s">
        <v>24</v>
      </c>
      <c r="D3" s="14" t="s">
        <v>28</v>
      </c>
      <c r="E3" s="14">
        <f>IF(AND(OR(B3="PP/Rígida",B3="PP/Media",B3="PP/Blanda"),C3="Cumple",D3="SI"),1,IF(AND(OR(B3="PC/Blanda",B3="PC/Media",B3="PC/Rígida"),C3="Cumple",D3="SI"),0.7,IF(AND(OR(B3="PP/Rígida",B3="PP/Media",B3="PP/Blanda"),C3="Cumple",D3="NO"),0.9,IF(AND(OR(B3="PC/Blanda",B3="PC/Media",B3="PC/Rígida"),C3="Cumple",D3="NO"),0.6,0.4))))</f>
        <v>1</v>
      </c>
      <c r="F3" s="27">
        <f t="shared" ref="F3:F8" si="0">E3*0.1666</f>
        <v>0.1666</v>
      </c>
    </row>
    <row r="4" spans="1:11" x14ac:dyDescent="0.25">
      <c r="A4" s="18" t="s">
        <v>4</v>
      </c>
      <c r="B4" s="14" t="s">
        <v>13</v>
      </c>
      <c r="C4" s="14" t="s">
        <v>24</v>
      </c>
      <c r="D4" s="14" t="s">
        <v>58</v>
      </c>
      <c r="E4" s="14">
        <f>IF(AND(OR(B4="PP/Rígida",B4="PP/Media",B4="PP/Blanda"),C4="Cumple"),1,IF(AND(OR(B4="PC/Blanda",B4="PC/Media",B4="PC/Rígida"),C4="Cumple"),0.7,0.4))</f>
        <v>1</v>
      </c>
      <c r="F4" s="27">
        <f t="shared" si="0"/>
        <v>0.1666</v>
      </c>
    </row>
    <row r="5" spans="1:11" x14ac:dyDescent="0.25">
      <c r="A5" s="18" t="s">
        <v>3</v>
      </c>
      <c r="B5" s="14" t="s">
        <v>13</v>
      </c>
      <c r="C5" s="14" t="s">
        <v>24</v>
      </c>
      <c r="D5" s="14" t="s">
        <v>28</v>
      </c>
      <c r="E5" s="14">
        <f>IF(AND(OR(B5="PP/Rígida",B5="PP/Media",B5="PP/Blanda"),C5="Cumple",D5="SI"),1,IF(AND(OR(B5="PC/Blanda",B5="PC/Media",B5="PC/Rígida"),C5="Cumple",D5="SI"),0.7,IF(AND(OR(B5="PP/Rígida",B5="PP/Media",B5="PP/Blanda"),C5="Cumple",D5="NO"),0.9,IF(AND(OR(B5="PC/Blanda",B5="PC/Media",B5="PC/Rígida"),C5="Cumple",D5="NO"),0.6,0.4))))</f>
        <v>1</v>
      </c>
      <c r="F5" s="27">
        <f t="shared" si="0"/>
        <v>0.1666</v>
      </c>
    </row>
    <row r="6" spans="1:11" x14ac:dyDescent="0.25">
      <c r="A6" s="18" t="s">
        <v>5</v>
      </c>
      <c r="B6" s="14" t="s">
        <v>20</v>
      </c>
      <c r="C6" s="14" t="s">
        <v>24</v>
      </c>
      <c r="D6" s="14" t="s">
        <v>28</v>
      </c>
      <c r="E6" s="14">
        <f>IF(AND(OR(B6="PP/Rígida",B6="PP/Media",B6="PP/Blanda"),C6="Cumple",D6="SI"),1,IF(AND(OR(B6="PC/Blanda",B6="PC/Media",B6="PC/Rígida"),C6="Cumple",D6="SI"),0.7,IF(AND(OR(B6="PP/Rígida",B6="PP/Media",B6="PP/Blanda"),C6="Cumple",D6="NO"),0.9,IF(AND(OR(B6="PC/Blanda",B6="PC/Media",B6="PC/Rígida"),C6="Cumple",D6="NO"),0.6,0.4))))</f>
        <v>0.4</v>
      </c>
      <c r="F6" s="27">
        <f t="shared" si="0"/>
        <v>6.6640000000000005E-2</v>
      </c>
    </row>
    <row r="7" spans="1:11" x14ac:dyDescent="0.25">
      <c r="A7" s="18" t="s">
        <v>6</v>
      </c>
      <c r="B7" s="14" t="s">
        <v>12</v>
      </c>
      <c r="C7" s="14" t="s">
        <v>24</v>
      </c>
      <c r="D7" s="22" t="s">
        <v>58</v>
      </c>
      <c r="E7" s="14">
        <f>IF(AND(B7="Aluminio",C7="Cumple"),1,IF(AND(B7="Acero",C7="Cumple"),0.8,0.3))</f>
        <v>0.8</v>
      </c>
      <c r="F7" s="27">
        <f t="shared" si="0"/>
        <v>0.13328000000000001</v>
      </c>
    </row>
    <row r="8" spans="1:11" x14ac:dyDescent="0.25">
      <c r="A8" s="18" t="s">
        <v>7</v>
      </c>
      <c r="B8" s="14" t="s">
        <v>13</v>
      </c>
      <c r="C8" s="14" t="s">
        <v>24</v>
      </c>
      <c r="D8" s="22" t="s">
        <v>58</v>
      </c>
      <c r="E8" s="14">
        <f>IF(AND(OR(B8="PP/Rígida",B8="Aluminio",B8="Acero"),C8="Cumple"),1,IF(AND(OR(B8="PC/Blanda",B8="PP/Media",B8="PP/Blanda"),C8="Cumple"),0.7,0.4))</f>
        <v>1</v>
      </c>
      <c r="F8" s="27">
        <f t="shared" si="0"/>
        <v>0.1666</v>
      </c>
    </row>
    <row r="9" spans="1:11" x14ac:dyDescent="0.25">
      <c r="A9" s="20"/>
      <c r="B9" s="15"/>
      <c r="C9" s="15"/>
      <c r="D9" s="15"/>
      <c r="E9" s="15"/>
      <c r="F9" s="19"/>
    </row>
    <row r="10" spans="1:11" x14ac:dyDescent="0.25">
      <c r="A10" s="16" t="s">
        <v>30</v>
      </c>
      <c r="B10" s="13" t="s">
        <v>34</v>
      </c>
      <c r="C10" s="13" t="s">
        <v>26</v>
      </c>
      <c r="D10" s="13" t="s">
        <v>25</v>
      </c>
      <c r="E10" s="13" t="s">
        <v>47</v>
      </c>
      <c r="F10" s="17" t="s">
        <v>48</v>
      </c>
    </row>
    <row r="11" spans="1:11" x14ac:dyDescent="0.25">
      <c r="A11" s="21" t="s">
        <v>32</v>
      </c>
      <c r="B11" s="14" t="s">
        <v>57</v>
      </c>
      <c r="C11" s="14">
        <f>IF(B11="0-5%",0.25,IF(B11="5-10%",0.5,IF(B11="10-20%",0.75,IF(B11="&gt;20%",1,""))))</f>
        <v>0.75</v>
      </c>
      <c r="D11" s="14">
        <f>C11*0.3</f>
        <v>0.22499999999999998</v>
      </c>
      <c r="E11" s="33">
        <f>SUM(D11:D16)*50</f>
        <v>44.374999999999993</v>
      </c>
      <c r="F11" s="31">
        <f>SUM(F3:F8)*50</f>
        <v>43.316000000000003</v>
      </c>
    </row>
    <row r="12" spans="1:11" x14ac:dyDescent="0.25">
      <c r="A12" s="21" t="s">
        <v>31</v>
      </c>
      <c r="B12" s="14" t="s">
        <v>50</v>
      </c>
      <c r="C12" s="14">
        <f>IF(B12="2-5 años",0.4,IF(B12="5-7 años",0.6,IF(B12="&gt;7 años",1,"")))</f>
        <v>1</v>
      </c>
      <c r="D12" s="14">
        <f>C12*0.2</f>
        <v>0.2</v>
      </c>
      <c r="E12" s="33"/>
      <c r="F12" s="31"/>
    </row>
    <row r="13" spans="1:11" x14ac:dyDescent="0.25">
      <c r="A13" s="21" t="s">
        <v>33</v>
      </c>
      <c r="B13" s="14" t="s">
        <v>56</v>
      </c>
      <c r="C13" s="14">
        <f>IF(B13="0-6 meses",0.4,IF(B13="6-12 meses",0.6,IF(B13="&gt;12 meses",1,"")))</f>
        <v>1</v>
      </c>
      <c r="D13" s="14">
        <f>C13*0.15</f>
        <v>0.15</v>
      </c>
      <c r="E13" s="33"/>
      <c r="F13" s="31"/>
    </row>
    <row r="14" spans="1:11" x14ac:dyDescent="0.25">
      <c r="A14" s="21" t="s">
        <v>49</v>
      </c>
      <c r="B14" s="14" t="s">
        <v>55</v>
      </c>
      <c r="C14" s="14">
        <f>IF(OR(B14="Comercial",B14="Financiero"),1,0.25)</f>
        <v>1</v>
      </c>
      <c r="D14" s="14">
        <f>C14*0.1</f>
        <v>0.1</v>
      </c>
      <c r="E14" s="33"/>
      <c r="F14" s="31"/>
    </row>
    <row r="15" spans="1:11" x14ac:dyDescent="0.25">
      <c r="A15" s="18" t="s">
        <v>51</v>
      </c>
      <c r="B15" s="24" t="s">
        <v>54</v>
      </c>
      <c r="C15" s="14">
        <f>IF(B15="0-15 dias",0.4,IF(B15="15-30 dias",0.75,IF(B15="&gt;30 dias",1,"")))</f>
        <v>0.75</v>
      </c>
      <c r="D15" s="14">
        <f>C15*0.15</f>
        <v>0.11249999999999999</v>
      </c>
      <c r="E15" s="33"/>
      <c r="F15" s="31"/>
    </row>
    <row r="16" spans="1:11" ht="15.75" thickBot="1" x14ac:dyDescent="0.3">
      <c r="A16" s="23" t="s">
        <v>52</v>
      </c>
      <c r="B16" s="25" t="s">
        <v>53</v>
      </c>
      <c r="C16" s="26">
        <f>IF(B16="0-15 dias",1,IF(B16="15-30 dias",0.75,IF(B16="&gt;30 dias",0.4,"")))</f>
        <v>1</v>
      </c>
      <c r="D16" s="26">
        <f>C16*0.1</f>
        <v>0.1</v>
      </c>
      <c r="E16" s="34"/>
      <c r="F16" s="32"/>
    </row>
  </sheetData>
  <mergeCells count="3">
    <mergeCell ref="A1:F1"/>
    <mergeCell ref="F11:F16"/>
    <mergeCell ref="E11:E16"/>
  </mergeCells>
  <dataValidations count="10">
    <dataValidation type="list" allowBlank="1" showInputMessage="1" showErrorMessage="1" sqref="B11">
      <formula1>"0-5%,5-10%,10-20%,&gt;20%"</formula1>
    </dataValidation>
    <dataValidation type="list" allowBlank="1" showInputMessage="1" showErrorMessage="1" sqref="B12">
      <formula1>"2-5 años,5-7 años,&gt;7 años"</formula1>
    </dataValidation>
    <dataValidation type="list" allowBlank="1" showInputMessage="1" showErrorMessage="1" sqref="B13">
      <formula1>"0-6 meses,6-12 meses,&gt;12 meses"</formula1>
    </dataValidation>
    <dataValidation type="list" allowBlank="1" showInputMessage="1" showErrorMessage="1" sqref="B14">
      <formula1>"Comercial,Financiero,Ninguno"</formula1>
    </dataValidation>
    <dataValidation type="list" allowBlank="1" showInputMessage="1" showErrorMessage="1" sqref="B6">
      <formula1>"N.A,PP/Rígida,PP/Media,PP/Blanda,PC/Blanda,PC/Media,PC/Rígida,ABS/Blanda,ABS/Media,ABS/Rígida,PE high/Rígida"</formula1>
    </dataValidation>
    <dataValidation type="list" allowBlank="1" showInputMessage="1" showErrorMessage="1" sqref="B5">
      <formula1>"N.A,PP/Rígida,PP/Media,PP/Blanda,PC/Blanda,PC/Media,PC/Rígida,ABS/Blanda,ABS/Media,ABS/Rígida,PE high/Rígida"</formula1>
    </dataValidation>
    <dataValidation type="list" allowBlank="1" showInputMessage="1" showErrorMessage="1" sqref="B4">
      <formula1>"PP/Rígida,PP/Media,PP/Blanda,PC/Blanda,PC/Media,PC/Rígida,ABS/Blanda,ABS/Media,ABS/Rígida,PE high/Rígida"</formula1>
    </dataValidation>
    <dataValidation type="list" allowBlank="1" showInputMessage="1" showErrorMessage="1" sqref="B7">
      <formula1>"Aluminio,Acero"</formula1>
    </dataValidation>
    <dataValidation type="list" allowBlank="1" showInputMessage="1" showErrorMessage="1" sqref="B15:B16">
      <formula1>"0-15 dias,15-30 dias,&gt;30 dias"</formula1>
    </dataValidation>
    <dataValidation type="list" allowBlank="1" showInputMessage="1" showErrorMessage="1" sqref="D4 D7:D8">
      <formula1>"N/A"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Caracteristicas de la pieza">
          <x14:formula1>
            <xm:f>Hoja2!$B$1:$B$10</xm:f>
          </x14:formula1>
          <xm:sqref>B3</xm:sqref>
        </x14:dataValidation>
        <x14:dataValidation type="list" allowBlank="1" showInputMessage="1" showErrorMessage="1">
          <x14:formula1>
            <xm:f>Hoja2!$E$1:$E$10</xm:f>
          </x14:formula1>
          <xm:sqref>B8</xm:sqref>
        </x14:dataValidation>
        <x14:dataValidation type="list" allowBlank="1" showInputMessage="1" showErrorMessage="1">
          <x14:formula1>
            <xm:f>Hoja2!$H$1:$H$2</xm:f>
          </x14:formula1>
          <xm:sqref>C3:C8</xm:sqref>
        </x14:dataValidation>
        <x14:dataValidation type="list" allowBlank="1" showInputMessage="1" showErrorMessage="1">
          <x14:formula1>
            <xm:f>Hoja2!$I$1:$I$2</xm:f>
          </x14:formula1>
          <xm:sqref>D3 D5:D6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11" sqref="C11"/>
    </sheetView>
  </sheetViews>
  <sheetFormatPr baseColWidth="10" defaultColWidth="11" defaultRowHeight="15" x14ac:dyDescent="0.25"/>
  <sheetData>
    <row r="1" spans="1:12" x14ac:dyDescent="0.25">
      <c r="A1" t="s">
        <v>8</v>
      </c>
      <c r="B1" s="3" t="s">
        <v>13</v>
      </c>
      <c r="C1" s="4" t="s">
        <v>13</v>
      </c>
      <c r="D1" s="5" t="s">
        <v>11</v>
      </c>
      <c r="E1" s="2" t="s">
        <v>11</v>
      </c>
      <c r="F1" s="6" t="s">
        <v>13</v>
      </c>
      <c r="G1" s="7" t="s">
        <v>13</v>
      </c>
      <c r="H1" s="1" t="s">
        <v>24</v>
      </c>
      <c r="I1" s="1" t="s">
        <v>28</v>
      </c>
      <c r="J1" s="1" t="s">
        <v>35</v>
      </c>
      <c r="K1" t="s">
        <v>39</v>
      </c>
      <c r="L1" s="12" t="s">
        <v>43</v>
      </c>
    </row>
    <row r="2" spans="1:12" x14ac:dyDescent="0.25">
      <c r="A2" t="s">
        <v>9</v>
      </c>
      <c r="B2" s="3" t="s">
        <v>14</v>
      </c>
      <c r="C2" s="4" t="s">
        <v>14</v>
      </c>
      <c r="D2" s="5" t="s">
        <v>12</v>
      </c>
      <c r="E2" s="2" t="s">
        <v>12</v>
      </c>
      <c r="F2" s="6" t="s">
        <v>14</v>
      </c>
      <c r="G2" s="7" t="s">
        <v>14</v>
      </c>
      <c r="H2" s="1" t="s">
        <v>23</v>
      </c>
      <c r="I2" s="1" t="s">
        <v>29</v>
      </c>
      <c r="J2" s="1" t="s">
        <v>36</v>
      </c>
      <c r="K2" s="11" t="s">
        <v>41</v>
      </c>
      <c r="L2" s="12" t="s">
        <v>44</v>
      </c>
    </row>
    <row r="3" spans="1:12" x14ac:dyDescent="0.25">
      <c r="A3" t="s">
        <v>10</v>
      </c>
      <c r="B3" s="3" t="s">
        <v>15</v>
      </c>
      <c r="C3" s="4" t="s">
        <v>15</v>
      </c>
      <c r="E3" s="2" t="s">
        <v>13</v>
      </c>
      <c r="F3" s="6" t="s">
        <v>15</v>
      </c>
      <c r="G3" s="7" t="s">
        <v>15</v>
      </c>
      <c r="J3" s="10" t="s">
        <v>37</v>
      </c>
      <c r="K3" s="10" t="s">
        <v>40</v>
      </c>
      <c r="L3" s="10" t="s">
        <v>45</v>
      </c>
    </row>
    <row r="4" spans="1:12" x14ac:dyDescent="0.25">
      <c r="B4" s="3" t="s">
        <v>16</v>
      </c>
      <c r="C4" s="4" t="s">
        <v>16</v>
      </c>
      <c r="E4" s="2" t="s">
        <v>14</v>
      </c>
      <c r="F4" s="6" t="s">
        <v>16</v>
      </c>
      <c r="G4" s="7" t="s">
        <v>16</v>
      </c>
      <c r="J4" s="10" t="s">
        <v>38</v>
      </c>
      <c r="K4" s="10" t="s">
        <v>42</v>
      </c>
      <c r="L4" s="10" t="s">
        <v>46</v>
      </c>
    </row>
    <row r="5" spans="1:12" x14ac:dyDescent="0.25">
      <c r="B5" s="3" t="s">
        <v>17</v>
      </c>
      <c r="C5" s="4" t="s">
        <v>17</v>
      </c>
      <c r="E5" s="2" t="s">
        <v>15</v>
      </c>
      <c r="F5" s="6" t="s">
        <v>17</v>
      </c>
      <c r="G5" s="7" t="s">
        <v>17</v>
      </c>
    </row>
    <row r="6" spans="1:12" x14ac:dyDescent="0.25">
      <c r="B6" s="3" t="s">
        <v>18</v>
      </c>
      <c r="C6" s="4" t="s">
        <v>18</v>
      </c>
      <c r="E6" s="2" t="s">
        <v>16</v>
      </c>
      <c r="F6" s="6" t="s">
        <v>18</v>
      </c>
      <c r="G6" s="7" t="s">
        <v>18</v>
      </c>
    </row>
    <row r="7" spans="1:12" x14ac:dyDescent="0.25">
      <c r="B7" s="3" t="s">
        <v>19</v>
      </c>
      <c r="C7" s="4" t="s">
        <v>19</v>
      </c>
      <c r="E7" s="2" t="s">
        <v>17</v>
      </c>
      <c r="F7" s="6" t="s">
        <v>19</v>
      </c>
      <c r="G7" s="7" t="s">
        <v>19</v>
      </c>
    </row>
    <row r="8" spans="1:12" x14ac:dyDescent="0.25">
      <c r="B8" s="3" t="s">
        <v>20</v>
      </c>
      <c r="C8" s="4" t="s">
        <v>20</v>
      </c>
      <c r="E8" s="2" t="s">
        <v>18</v>
      </c>
      <c r="F8" s="6" t="s">
        <v>20</v>
      </c>
      <c r="G8" s="7" t="s">
        <v>20</v>
      </c>
    </row>
    <row r="9" spans="1:12" x14ac:dyDescent="0.25">
      <c r="B9" s="3" t="s">
        <v>21</v>
      </c>
      <c r="C9" s="4" t="s">
        <v>21</v>
      </c>
      <c r="E9" s="2" t="s">
        <v>19</v>
      </c>
      <c r="F9" s="6" t="s">
        <v>21</v>
      </c>
      <c r="G9" s="7" t="s">
        <v>21</v>
      </c>
    </row>
    <row r="10" spans="1:12" x14ac:dyDescent="0.25">
      <c r="B10" s="3" t="s">
        <v>22</v>
      </c>
      <c r="C10" s="4" t="s">
        <v>22</v>
      </c>
      <c r="E10" s="2" t="s">
        <v>20</v>
      </c>
      <c r="F10" s="6" t="s">
        <v>22</v>
      </c>
      <c r="G10" s="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ospina ramirez</dc:creator>
  <cp:lastModifiedBy>Meco-Anis</cp:lastModifiedBy>
  <dcterms:created xsi:type="dcterms:W3CDTF">2016-10-18T21:05:44Z</dcterms:created>
  <dcterms:modified xsi:type="dcterms:W3CDTF">2016-10-31T19:21:27Z</dcterms:modified>
</cp:coreProperties>
</file>